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RandolphCourt\Dropbox (ITIF)\ITIF Publications\Reports\2021\2021-10-18 Global Energy Innovation Index\"/>
    </mc:Choice>
  </mc:AlternateContent>
  <xr:revisionPtr revIDLastSave="0" documentId="8_{44EFBC7E-3B5D-4685-B20D-F413F5A09913}" xr6:coauthVersionLast="47" xr6:coauthVersionMax="47" xr10:uidLastSave="{00000000-0000-0000-0000-000000000000}"/>
  <bookViews>
    <workbookView xWindow="1900" yWindow="700" windowWidth="15900" windowHeight="11230" xr2:uid="{735C2FA0-2A92-F846-B448-9FDE9F2439AA}"/>
  </bookViews>
  <sheets>
    <sheet name="INFO" sheetId="16" r:id="rId1"/>
    <sheet name="Population" sheetId="43" r:id="rId2"/>
    <sheet name="GDP (PPP)" sheetId="44" r:id="rId3"/>
    <sheet name="Global Energy Innovation Index" sheetId="35" r:id="rId4"/>
    <sheet name="Sub-Index 1 - KD&amp;D" sheetId="41" r:id="rId5"/>
    <sheet name="Public Investments in R&amp;D" sheetId="37" r:id="rId6"/>
    <sheet name="Knowledge Generation" sheetId="21" r:id="rId7"/>
    <sheet name="Invention" sheetId="11" r:id="rId8"/>
    <sheet name="Sub-Index 2 - EE&amp;MF" sheetId="36" r:id="rId9"/>
    <sheet name="Demonstration" sheetId="42" r:id="rId10"/>
    <sheet name="Entrepreneurial Ecosystem" sheetId="8" r:id="rId11"/>
    <sheet name="Industry &amp; International Trade" sheetId="7" r:id="rId12"/>
    <sheet name="Market Readiness &amp; Adoption" sheetId="6" r:id="rId13"/>
    <sheet name="Sub-Index 3 - SL&amp;IC" sheetId="20" r:id="rId14"/>
    <sheet name="National Commitments" sheetId="19" r:id="rId15"/>
    <sheet name="National Public Policies" sheetId="18" r:id="rId16"/>
    <sheet name="International Collaboration" sheetId="17"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9" i="8" l="1"/>
  <c r="M39" i="8"/>
  <c r="H27" i="7"/>
  <c r="G27" i="7" s="1"/>
  <c r="O105" i="44"/>
  <c r="N105" i="44"/>
  <c r="M105" i="44"/>
  <c r="L105" i="44" s="1"/>
  <c r="K105" i="44"/>
  <c r="J105" i="44"/>
  <c r="I105" i="44"/>
  <c r="H105" i="44"/>
  <c r="O104" i="44"/>
  <c r="N104" i="44"/>
  <c r="M104" i="44"/>
  <c r="L104" i="44" s="1"/>
  <c r="K104" i="44"/>
  <c r="J104" i="44"/>
  <c r="I104" i="44"/>
  <c r="H104" i="44"/>
  <c r="O103" i="44"/>
  <c r="N103" i="44"/>
  <c r="M103" i="44"/>
  <c r="L103" i="44" s="1"/>
  <c r="K103" i="44"/>
  <c r="J103" i="44"/>
  <c r="I103" i="44"/>
  <c r="H103" i="44"/>
  <c r="O101" i="44"/>
  <c r="N101" i="44"/>
  <c r="M101" i="44"/>
  <c r="L101" i="44" s="1"/>
  <c r="K101" i="44"/>
  <c r="J101" i="44"/>
  <c r="I101" i="44"/>
  <c r="H101" i="44"/>
  <c r="O100" i="44"/>
  <c r="N100" i="44"/>
  <c r="M100" i="44"/>
  <c r="L100" i="44" s="1"/>
  <c r="K100" i="44"/>
  <c r="J100" i="44"/>
  <c r="I100" i="44"/>
  <c r="H100" i="44"/>
  <c r="O99" i="44"/>
  <c r="N99" i="44"/>
  <c r="M99" i="44"/>
  <c r="L99" i="44" s="1"/>
  <c r="K99" i="44"/>
  <c r="J99" i="44"/>
  <c r="I99" i="44"/>
  <c r="H99" i="44"/>
  <c r="O98" i="44"/>
  <c r="N98" i="44"/>
  <c r="M98" i="44"/>
  <c r="L98" i="44" s="1"/>
  <c r="K98" i="44"/>
  <c r="J98" i="44"/>
  <c r="I98" i="44"/>
  <c r="H98" i="44"/>
  <c r="O97" i="44"/>
  <c r="N97" i="44"/>
  <c r="M97" i="44"/>
  <c r="L97" i="44" s="1"/>
  <c r="K97" i="44"/>
  <c r="J97" i="44"/>
  <c r="I97" i="44"/>
  <c r="H97" i="44"/>
  <c r="O96" i="44"/>
  <c r="N96" i="44"/>
  <c r="M96" i="44"/>
  <c r="L96" i="44" s="1"/>
  <c r="K96" i="44"/>
  <c r="J96" i="44"/>
  <c r="I96" i="44"/>
  <c r="H96" i="44"/>
  <c r="O94" i="44"/>
  <c r="N94" i="44"/>
  <c r="M94" i="44"/>
  <c r="L94" i="44" s="1"/>
  <c r="K94" i="44"/>
  <c r="J94" i="44"/>
  <c r="I94" i="44"/>
  <c r="H94" i="44"/>
  <c r="O93" i="44"/>
  <c r="N93" i="44"/>
  <c r="M93" i="44"/>
  <c r="L93" i="44" s="1"/>
  <c r="K93" i="44"/>
  <c r="J93" i="44"/>
  <c r="I93" i="44"/>
  <c r="H93" i="44"/>
  <c r="O91" i="44"/>
  <c r="N91" i="44"/>
  <c r="M91" i="44"/>
  <c r="L91" i="44" s="1"/>
  <c r="K91" i="44"/>
  <c r="J91" i="44"/>
  <c r="I91" i="44"/>
  <c r="H91" i="44"/>
  <c r="O90" i="44"/>
  <c r="N90" i="44"/>
  <c r="M90" i="44"/>
  <c r="L90" i="44" s="1"/>
  <c r="K90" i="44"/>
  <c r="J90" i="44"/>
  <c r="I90" i="44"/>
  <c r="H90" i="44"/>
  <c r="O89" i="44"/>
  <c r="N89" i="44"/>
  <c r="M89" i="44"/>
  <c r="L89" i="44" s="1"/>
  <c r="K89" i="44"/>
  <c r="J89" i="44"/>
  <c r="I89" i="44"/>
  <c r="H89" i="44"/>
  <c r="O88" i="44"/>
  <c r="N88" i="44"/>
  <c r="M88" i="44"/>
  <c r="L88" i="44" s="1"/>
  <c r="K88" i="44"/>
  <c r="J88" i="44"/>
  <c r="I88" i="44"/>
  <c r="H88" i="44"/>
  <c r="O87" i="44"/>
  <c r="N87" i="44"/>
  <c r="M87" i="44"/>
  <c r="L87" i="44" s="1"/>
  <c r="K87" i="44"/>
  <c r="J87" i="44"/>
  <c r="I87" i="44"/>
  <c r="H87" i="44"/>
  <c r="O86" i="44"/>
  <c r="N86" i="44"/>
  <c r="M86" i="44"/>
  <c r="L86" i="44" s="1"/>
  <c r="K86" i="44"/>
  <c r="J86" i="44"/>
  <c r="I86" i="44"/>
  <c r="H86" i="44"/>
  <c r="O84" i="44"/>
  <c r="N84" i="44"/>
  <c r="M84" i="44"/>
  <c r="L84" i="44" s="1"/>
  <c r="K84" i="44"/>
  <c r="J84" i="44"/>
  <c r="I84" i="44"/>
  <c r="H84" i="44"/>
  <c r="O83" i="44"/>
  <c r="N83" i="44"/>
  <c r="M83" i="44"/>
  <c r="L83" i="44" s="1"/>
  <c r="K83" i="44"/>
  <c r="J83" i="44"/>
  <c r="I83" i="44"/>
  <c r="H83" i="44"/>
  <c r="O82" i="44"/>
  <c r="N82" i="44"/>
  <c r="M82" i="44"/>
  <c r="L82" i="44" s="1"/>
  <c r="K82" i="44"/>
  <c r="J82" i="44"/>
  <c r="I82" i="44"/>
  <c r="H82" i="44"/>
  <c r="O81" i="44"/>
  <c r="N81" i="44"/>
  <c r="M81" i="44"/>
  <c r="L81" i="44" s="1"/>
  <c r="K81" i="44"/>
  <c r="J81" i="44"/>
  <c r="I81" i="44"/>
  <c r="H81" i="44"/>
  <c r="O80" i="44"/>
  <c r="N80" i="44"/>
  <c r="M80" i="44"/>
  <c r="L80" i="44" s="1"/>
  <c r="K80" i="44"/>
  <c r="J80" i="44"/>
  <c r="I80" i="44"/>
  <c r="H80" i="44"/>
  <c r="O79" i="44"/>
  <c r="N79" i="44"/>
  <c r="M79" i="44"/>
  <c r="L79" i="44" s="1"/>
  <c r="K79" i="44"/>
  <c r="J79" i="44"/>
  <c r="I79" i="44"/>
  <c r="H79" i="44"/>
  <c r="O68" i="44"/>
  <c r="N68" i="44"/>
  <c r="M68" i="44"/>
  <c r="L68" i="44" s="1"/>
  <c r="K68" i="44"/>
  <c r="J68" i="44"/>
  <c r="I68" i="44"/>
  <c r="H68" i="44"/>
  <c r="Z67" i="44"/>
  <c r="Y67" i="44"/>
  <c r="X67" i="44"/>
  <c r="W67" i="44"/>
  <c r="V67" i="44"/>
  <c r="U67" i="44"/>
  <c r="T67" i="44"/>
  <c r="K67" i="44" s="1"/>
  <c r="S67" i="44"/>
  <c r="R67" i="44"/>
  <c r="M67" i="44" s="1"/>
  <c r="L67" i="44" s="1"/>
  <c r="Q67" i="44"/>
  <c r="P67" i="44"/>
  <c r="J67" i="44" s="1"/>
  <c r="N67" i="44"/>
  <c r="H67" i="44"/>
  <c r="Z66" i="44"/>
  <c r="Y66" i="44"/>
  <c r="X66" i="44"/>
  <c r="W66" i="44"/>
  <c r="V66" i="44"/>
  <c r="U66" i="44"/>
  <c r="J66" i="44" s="1"/>
  <c r="T66" i="44"/>
  <c r="S66" i="44"/>
  <c r="I66" i="44" s="1"/>
  <c r="R66" i="44"/>
  <c r="Q66" i="44"/>
  <c r="P66" i="44"/>
  <c r="O66" i="44" s="1"/>
  <c r="M66" i="44"/>
  <c r="K66" i="44"/>
  <c r="H66" i="44"/>
  <c r="O65" i="44"/>
  <c r="N65" i="44"/>
  <c r="M65" i="44"/>
  <c r="L65" i="44" s="1"/>
  <c r="K65" i="44"/>
  <c r="J65" i="44"/>
  <c r="I65" i="44"/>
  <c r="H65" i="44"/>
  <c r="O63" i="44"/>
  <c r="N63" i="44"/>
  <c r="M63" i="44"/>
  <c r="L63" i="44" s="1"/>
  <c r="K63" i="44"/>
  <c r="J63" i="44"/>
  <c r="I63" i="44"/>
  <c r="H63" i="44"/>
  <c r="O62" i="44"/>
  <c r="N62" i="44"/>
  <c r="M62" i="44"/>
  <c r="L62" i="44" s="1"/>
  <c r="K62" i="44"/>
  <c r="J62" i="44"/>
  <c r="I62" i="44"/>
  <c r="H62" i="44"/>
  <c r="O61" i="44"/>
  <c r="N61" i="44"/>
  <c r="M61" i="44"/>
  <c r="L61" i="44" s="1"/>
  <c r="K61" i="44"/>
  <c r="J61" i="44"/>
  <c r="I61" i="44"/>
  <c r="H61" i="44"/>
  <c r="O60" i="44"/>
  <c r="N60" i="44"/>
  <c r="M60" i="44"/>
  <c r="L60" i="44" s="1"/>
  <c r="K60" i="44"/>
  <c r="J60" i="44"/>
  <c r="I60" i="44"/>
  <c r="H60" i="44"/>
  <c r="O59" i="44"/>
  <c r="N59" i="44"/>
  <c r="M59" i="44"/>
  <c r="L59" i="44" s="1"/>
  <c r="K59" i="44"/>
  <c r="J59" i="44"/>
  <c r="I59" i="44"/>
  <c r="H59" i="44"/>
  <c r="O58" i="44"/>
  <c r="N58" i="44"/>
  <c r="M58" i="44"/>
  <c r="L58" i="44" s="1"/>
  <c r="K58" i="44"/>
  <c r="J58" i="44"/>
  <c r="I58" i="44"/>
  <c r="H58" i="44"/>
  <c r="O57" i="44"/>
  <c r="N57" i="44"/>
  <c r="M57" i="44"/>
  <c r="L57" i="44" s="1"/>
  <c r="K57" i="44"/>
  <c r="J57" i="44"/>
  <c r="I57" i="44"/>
  <c r="H57" i="44"/>
  <c r="O56" i="44"/>
  <c r="N56" i="44"/>
  <c r="M56" i="44"/>
  <c r="L56" i="44" s="1"/>
  <c r="K56" i="44"/>
  <c r="J56" i="44"/>
  <c r="I56" i="44"/>
  <c r="H56" i="44"/>
  <c r="O55" i="44"/>
  <c r="N55" i="44"/>
  <c r="M55" i="44"/>
  <c r="L55" i="44" s="1"/>
  <c r="K55" i="44"/>
  <c r="J55" i="44"/>
  <c r="I55" i="44"/>
  <c r="H55" i="44"/>
  <c r="O54" i="44"/>
  <c r="N54" i="44"/>
  <c r="M54" i="44"/>
  <c r="L54" i="44" s="1"/>
  <c r="K54" i="44"/>
  <c r="J54" i="44"/>
  <c r="I54" i="44"/>
  <c r="H54" i="44"/>
  <c r="O53" i="44"/>
  <c r="N53" i="44"/>
  <c r="M53" i="44"/>
  <c r="L53" i="44" s="1"/>
  <c r="K53" i="44"/>
  <c r="J53" i="44"/>
  <c r="I53" i="44"/>
  <c r="H53" i="44"/>
  <c r="O52" i="44"/>
  <c r="N52" i="44"/>
  <c r="M52" i="44"/>
  <c r="L52" i="44" s="1"/>
  <c r="K52" i="44"/>
  <c r="J52" i="44"/>
  <c r="I52" i="44"/>
  <c r="H52" i="44"/>
  <c r="O51" i="44"/>
  <c r="N51" i="44"/>
  <c r="M51" i="44"/>
  <c r="L51" i="44" s="1"/>
  <c r="K51" i="44"/>
  <c r="J51" i="44"/>
  <c r="I51" i="44"/>
  <c r="H51" i="44"/>
  <c r="O50" i="44"/>
  <c r="N50" i="44"/>
  <c r="M50" i="44"/>
  <c r="L50" i="44" s="1"/>
  <c r="K50" i="44"/>
  <c r="J50" i="44"/>
  <c r="I50" i="44"/>
  <c r="H50" i="44"/>
  <c r="O49" i="44"/>
  <c r="N49" i="44"/>
  <c r="M49" i="44"/>
  <c r="L49" i="44" s="1"/>
  <c r="K49" i="44"/>
  <c r="J49" i="44"/>
  <c r="I49" i="44"/>
  <c r="H49" i="44"/>
  <c r="O48" i="44"/>
  <c r="N48" i="44"/>
  <c r="M48" i="44"/>
  <c r="L48" i="44" s="1"/>
  <c r="K48" i="44"/>
  <c r="J48" i="44"/>
  <c r="I48" i="44"/>
  <c r="H48" i="44"/>
  <c r="O47" i="44"/>
  <c r="N47" i="44"/>
  <c r="M47" i="44"/>
  <c r="L47" i="44" s="1"/>
  <c r="K47" i="44"/>
  <c r="J47" i="44"/>
  <c r="I47" i="44"/>
  <c r="H47" i="44"/>
  <c r="O46" i="44"/>
  <c r="N46" i="44"/>
  <c r="M46" i="44"/>
  <c r="L46" i="44" s="1"/>
  <c r="K46" i="44"/>
  <c r="J46" i="44"/>
  <c r="I46" i="44"/>
  <c r="H46" i="44"/>
  <c r="O45" i="44"/>
  <c r="N45" i="44"/>
  <c r="M45" i="44"/>
  <c r="L45" i="44" s="1"/>
  <c r="K45" i="44"/>
  <c r="J45" i="44"/>
  <c r="I45" i="44"/>
  <c r="H45" i="44"/>
  <c r="O44" i="44"/>
  <c r="N44" i="44"/>
  <c r="M44" i="44"/>
  <c r="L44" i="44" s="1"/>
  <c r="K44" i="44"/>
  <c r="J44" i="44"/>
  <c r="I44" i="44"/>
  <c r="H44" i="44"/>
  <c r="O43" i="44"/>
  <c r="N43" i="44"/>
  <c r="M43" i="44"/>
  <c r="L43" i="44" s="1"/>
  <c r="K43" i="44"/>
  <c r="J43" i="44"/>
  <c r="I43" i="44"/>
  <c r="H43" i="44"/>
  <c r="O42" i="44"/>
  <c r="N42" i="44"/>
  <c r="M42" i="44"/>
  <c r="L42" i="44" s="1"/>
  <c r="K42" i="44"/>
  <c r="J42" i="44"/>
  <c r="I42" i="44"/>
  <c r="H42" i="44"/>
  <c r="O41" i="44"/>
  <c r="N41" i="44"/>
  <c r="M41" i="44"/>
  <c r="L41" i="44" s="1"/>
  <c r="K41" i="44"/>
  <c r="J41" i="44"/>
  <c r="I41" i="44"/>
  <c r="H41" i="44"/>
  <c r="O40" i="44"/>
  <c r="N40" i="44"/>
  <c r="M40" i="44"/>
  <c r="L40" i="44" s="1"/>
  <c r="K40" i="44"/>
  <c r="J40" i="44"/>
  <c r="I40" i="44"/>
  <c r="H40" i="44"/>
  <c r="O39" i="44"/>
  <c r="N39" i="44"/>
  <c r="M39" i="44"/>
  <c r="L39" i="44" s="1"/>
  <c r="K39" i="44"/>
  <c r="J39" i="44"/>
  <c r="I39" i="44"/>
  <c r="H39" i="44"/>
  <c r="O38" i="44"/>
  <c r="N38" i="44"/>
  <c r="M38" i="44"/>
  <c r="L38" i="44" s="1"/>
  <c r="K38" i="44"/>
  <c r="J38" i="44"/>
  <c r="I38" i="44"/>
  <c r="H38" i="44"/>
  <c r="O37" i="44"/>
  <c r="N37" i="44"/>
  <c r="M37" i="44"/>
  <c r="L37" i="44" s="1"/>
  <c r="K37" i="44"/>
  <c r="J37" i="44"/>
  <c r="I37" i="44"/>
  <c r="H37" i="44"/>
  <c r="O36" i="44"/>
  <c r="N36" i="44"/>
  <c r="M36" i="44"/>
  <c r="L36" i="44" s="1"/>
  <c r="K36" i="44"/>
  <c r="J36" i="44"/>
  <c r="I36" i="44"/>
  <c r="H36" i="44"/>
  <c r="O35" i="44"/>
  <c r="N35" i="44"/>
  <c r="M35" i="44"/>
  <c r="L35" i="44" s="1"/>
  <c r="K35" i="44"/>
  <c r="J35" i="44"/>
  <c r="I35" i="44"/>
  <c r="H35" i="44"/>
  <c r="O34" i="44"/>
  <c r="N34" i="44"/>
  <c r="M34" i="44"/>
  <c r="L34" i="44" s="1"/>
  <c r="K34" i="44"/>
  <c r="J34" i="44"/>
  <c r="I34" i="44"/>
  <c r="H34" i="44"/>
  <c r="O33" i="44"/>
  <c r="N33" i="44"/>
  <c r="M33" i="44"/>
  <c r="L33" i="44" s="1"/>
  <c r="K33" i="44"/>
  <c r="J33" i="44"/>
  <c r="I33" i="44"/>
  <c r="H33" i="44"/>
  <c r="O32" i="44"/>
  <c r="N32" i="44"/>
  <c r="M32" i="44"/>
  <c r="L32" i="44" s="1"/>
  <c r="K32" i="44"/>
  <c r="J32" i="44"/>
  <c r="I32" i="44"/>
  <c r="H32" i="44"/>
  <c r="O31" i="44"/>
  <c r="N31" i="44"/>
  <c r="M31" i="44"/>
  <c r="L31" i="44" s="1"/>
  <c r="K31" i="44"/>
  <c r="J31" i="44"/>
  <c r="I31" i="44"/>
  <c r="H31" i="44"/>
  <c r="O30" i="44"/>
  <c r="N30" i="44"/>
  <c r="M30" i="44"/>
  <c r="L30" i="44" s="1"/>
  <c r="K30" i="44"/>
  <c r="J30" i="44"/>
  <c r="I30" i="44"/>
  <c r="H30" i="44"/>
  <c r="O29" i="44"/>
  <c r="N29" i="44"/>
  <c r="M29" i="44"/>
  <c r="L29" i="44" s="1"/>
  <c r="K29" i="44"/>
  <c r="J29" i="44"/>
  <c r="I29" i="44"/>
  <c r="H29" i="44"/>
  <c r="O28" i="44"/>
  <c r="N28" i="44"/>
  <c r="M28" i="44"/>
  <c r="L28" i="44" s="1"/>
  <c r="K28" i="44"/>
  <c r="J28" i="44"/>
  <c r="I28" i="44"/>
  <c r="H28" i="44"/>
  <c r="O27" i="44"/>
  <c r="N27" i="44"/>
  <c r="M27" i="44"/>
  <c r="L27" i="44" s="1"/>
  <c r="K27" i="44"/>
  <c r="J27" i="44"/>
  <c r="I27" i="44"/>
  <c r="H27" i="44"/>
  <c r="O26" i="44"/>
  <c r="N26" i="44"/>
  <c r="M26" i="44"/>
  <c r="L26" i="44" s="1"/>
  <c r="K26" i="44"/>
  <c r="J26" i="44"/>
  <c r="I26" i="44"/>
  <c r="H26" i="44"/>
  <c r="O25" i="44"/>
  <c r="N25" i="44"/>
  <c r="M25" i="44"/>
  <c r="L25" i="44" s="1"/>
  <c r="K25" i="44"/>
  <c r="J25" i="44"/>
  <c r="I25" i="44"/>
  <c r="H25" i="44"/>
  <c r="O24" i="44"/>
  <c r="N24" i="44"/>
  <c r="M24" i="44"/>
  <c r="L24" i="44" s="1"/>
  <c r="K24" i="44"/>
  <c r="J24" i="44"/>
  <c r="I24" i="44"/>
  <c r="H24" i="44"/>
  <c r="O105" i="43"/>
  <c r="N105" i="43"/>
  <c r="M105" i="43"/>
  <c r="L105" i="43" s="1"/>
  <c r="K105" i="43"/>
  <c r="J105" i="43"/>
  <c r="I105" i="43"/>
  <c r="H105" i="43"/>
  <c r="O104" i="43"/>
  <c r="N104" i="43"/>
  <c r="M104" i="43"/>
  <c r="L104" i="43" s="1"/>
  <c r="K104" i="43"/>
  <c r="J104" i="43"/>
  <c r="I104" i="43"/>
  <c r="H104" i="43"/>
  <c r="O103" i="43"/>
  <c r="N103" i="43"/>
  <c r="M103" i="43"/>
  <c r="L103" i="43" s="1"/>
  <c r="K103" i="43"/>
  <c r="J103" i="43"/>
  <c r="I103" i="43"/>
  <c r="H103" i="43"/>
  <c r="O101" i="43"/>
  <c r="N101" i="43"/>
  <c r="M101" i="43"/>
  <c r="L101" i="43" s="1"/>
  <c r="K101" i="43"/>
  <c r="J101" i="43"/>
  <c r="I101" i="43"/>
  <c r="H101" i="43"/>
  <c r="O100" i="43"/>
  <c r="N100" i="43"/>
  <c r="M100" i="43"/>
  <c r="L100" i="43" s="1"/>
  <c r="K100" i="43"/>
  <c r="J100" i="43"/>
  <c r="I100" i="43"/>
  <c r="H100" i="43"/>
  <c r="O99" i="43"/>
  <c r="N99" i="43"/>
  <c r="M99" i="43"/>
  <c r="L99" i="43" s="1"/>
  <c r="K99" i="43"/>
  <c r="J99" i="43"/>
  <c r="I99" i="43"/>
  <c r="H99" i="43"/>
  <c r="O98" i="43"/>
  <c r="N98" i="43"/>
  <c r="M98" i="43"/>
  <c r="L98" i="43" s="1"/>
  <c r="K98" i="43"/>
  <c r="J98" i="43"/>
  <c r="I98" i="43"/>
  <c r="H98" i="43"/>
  <c r="O97" i="43"/>
  <c r="N97" i="43"/>
  <c r="M97" i="43"/>
  <c r="L97" i="43" s="1"/>
  <c r="K97" i="43"/>
  <c r="J97" i="43"/>
  <c r="I97" i="43"/>
  <c r="H97" i="43"/>
  <c r="O96" i="43"/>
  <c r="N96" i="43"/>
  <c r="M96" i="43"/>
  <c r="L96" i="43" s="1"/>
  <c r="K96" i="43"/>
  <c r="J96" i="43"/>
  <c r="I96" i="43"/>
  <c r="H96" i="43"/>
  <c r="O94" i="43"/>
  <c r="N94" i="43"/>
  <c r="M94" i="43"/>
  <c r="L94" i="43" s="1"/>
  <c r="K94" i="43"/>
  <c r="J94" i="43"/>
  <c r="I94" i="43"/>
  <c r="H94" i="43"/>
  <c r="O93" i="43"/>
  <c r="N93" i="43"/>
  <c r="M93" i="43"/>
  <c r="L93" i="43" s="1"/>
  <c r="K93" i="43"/>
  <c r="J93" i="43"/>
  <c r="I93" i="43"/>
  <c r="H93" i="43"/>
  <c r="O91" i="43"/>
  <c r="N91" i="43"/>
  <c r="M91" i="43"/>
  <c r="L91" i="43" s="1"/>
  <c r="K91" i="43"/>
  <c r="J91" i="43"/>
  <c r="I91" i="43"/>
  <c r="H91" i="43"/>
  <c r="O90" i="43"/>
  <c r="N90" i="43"/>
  <c r="M90" i="43"/>
  <c r="L90" i="43" s="1"/>
  <c r="K90" i="43"/>
  <c r="J90" i="43"/>
  <c r="I90" i="43"/>
  <c r="H90" i="43"/>
  <c r="O89" i="43"/>
  <c r="N89" i="43"/>
  <c r="M89" i="43"/>
  <c r="L89" i="43" s="1"/>
  <c r="K89" i="43"/>
  <c r="J89" i="43"/>
  <c r="I89" i="43"/>
  <c r="H89" i="43"/>
  <c r="O88" i="43"/>
  <c r="N88" i="43"/>
  <c r="M88" i="43"/>
  <c r="L88" i="43" s="1"/>
  <c r="K88" i="43"/>
  <c r="J88" i="43"/>
  <c r="I88" i="43"/>
  <c r="H88" i="43"/>
  <c r="O87" i="43"/>
  <c r="N87" i="43"/>
  <c r="M87" i="43"/>
  <c r="L87" i="43" s="1"/>
  <c r="K87" i="43"/>
  <c r="J87" i="43"/>
  <c r="I87" i="43"/>
  <c r="H87" i="43"/>
  <c r="O86" i="43"/>
  <c r="N86" i="43"/>
  <c r="M86" i="43"/>
  <c r="L86" i="43" s="1"/>
  <c r="K86" i="43"/>
  <c r="J86" i="43"/>
  <c r="I86" i="43"/>
  <c r="H86" i="43"/>
  <c r="O84" i="43"/>
  <c r="N84" i="43"/>
  <c r="M84" i="43"/>
  <c r="L84" i="43" s="1"/>
  <c r="K84" i="43"/>
  <c r="J84" i="43"/>
  <c r="I84" i="43"/>
  <c r="H84" i="43"/>
  <c r="O83" i="43"/>
  <c r="N83" i="43"/>
  <c r="M83" i="43"/>
  <c r="L83" i="43" s="1"/>
  <c r="K83" i="43"/>
  <c r="J83" i="43"/>
  <c r="I83" i="43"/>
  <c r="H83" i="43"/>
  <c r="O82" i="43"/>
  <c r="N82" i="43"/>
  <c r="M82" i="43"/>
  <c r="L82" i="43" s="1"/>
  <c r="K82" i="43"/>
  <c r="J82" i="43"/>
  <c r="I82" i="43"/>
  <c r="H82" i="43"/>
  <c r="O81" i="43"/>
  <c r="N81" i="43"/>
  <c r="M81" i="43"/>
  <c r="L81" i="43" s="1"/>
  <c r="K81" i="43"/>
  <c r="J81" i="43"/>
  <c r="I81" i="43"/>
  <c r="H81" i="43"/>
  <c r="O80" i="43"/>
  <c r="N80" i="43"/>
  <c r="M80" i="43"/>
  <c r="L80" i="43" s="1"/>
  <c r="K80" i="43"/>
  <c r="J80" i="43"/>
  <c r="I80" i="43"/>
  <c r="H80" i="43"/>
  <c r="O79" i="43"/>
  <c r="N79" i="43"/>
  <c r="M79" i="43"/>
  <c r="L79" i="43" s="1"/>
  <c r="K79" i="43"/>
  <c r="J79" i="43"/>
  <c r="I79" i="43"/>
  <c r="H79" i="43"/>
  <c r="O68" i="43"/>
  <c r="N68" i="43"/>
  <c r="M68" i="43"/>
  <c r="L68" i="43" s="1"/>
  <c r="K68" i="43"/>
  <c r="J68" i="43"/>
  <c r="I68" i="43"/>
  <c r="H68" i="43"/>
  <c r="Z67" i="43"/>
  <c r="Y67" i="43"/>
  <c r="X67" i="43"/>
  <c r="W67" i="43"/>
  <c r="V67" i="43"/>
  <c r="U67" i="43"/>
  <c r="T67" i="43"/>
  <c r="N67" i="43" s="1"/>
  <c r="S67" i="43"/>
  <c r="R67" i="43"/>
  <c r="M67" i="43" s="1"/>
  <c r="L67" i="43" s="1"/>
  <c r="Q67" i="43"/>
  <c r="P67" i="43"/>
  <c r="O67" i="43" s="1"/>
  <c r="H67" i="43"/>
  <c r="Z66" i="43"/>
  <c r="Y66" i="43"/>
  <c r="X66" i="43"/>
  <c r="W66" i="43"/>
  <c r="V66" i="43"/>
  <c r="U66" i="43"/>
  <c r="J66" i="43" s="1"/>
  <c r="T66" i="43"/>
  <c r="K66" i="43" s="1"/>
  <c r="S66" i="43"/>
  <c r="R66" i="43"/>
  <c r="Q66" i="43"/>
  <c r="M66" i="43" s="1"/>
  <c r="P66" i="43"/>
  <c r="O66" i="43"/>
  <c r="I66" i="43"/>
  <c r="O65" i="43"/>
  <c r="N65" i="43"/>
  <c r="L65" i="43" s="1"/>
  <c r="M65" i="43"/>
  <c r="K65" i="43"/>
  <c r="J65" i="43"/>
  <c r="I65" i="43"/>
  <c r="H65" i="43"/>
  <c r="O63" i="43"/>
  <c r="N63" i="43"/>
  <c r="L63" i="43" s="1"/>
  <c r="M63" i="43"/>
  <c r="K63" i="43"/>
  <c r="J63" i="43"/>
  <c r="I63" i="43"/>
  <c r="H63" i="43"/>
  <c r="O62" i="43"/>
  <c r="N62" i="43"/>
  <c r="L62" i="43" s="1"/>
  <c r="M62" i="43"/>
  <c r="K62" i="43"/>
  <c r="J62" i="43"/>
  <c r="I62" i="43"/>
  <c r="H62" i="43"/>
  <c r="O61" i="43"/>
  <c r="N61" i="43"/>
  <c r="L61" i="43" s="1"/>
  <c r="M61" i="43"/>
  <c r="K61" i="43"/>
  <c r="J61" i="43"/>
  <c r="I61" i="43"/>
  <c r="H61" i="43"/>
  <c r="O60" i="43"/>
  <c r="N60" i="43"/>
  <c r="L60" i="43" s="1"/>
  <c r="M60" i="43"/>
  <c r="K60" i="43"/>
  <c r="J60" i="43"/>
  <c r="I60" i="43"/>
  <c r="H60" i="43"/>
  <c r="O59" i="43"/>
  <c r="N59" i="43"/>
  <c r="L59" i="43" s="1"/>
  <c r="M59" i="43"/>
  <c r="K59" i="43"/>
  <c r="J59" i="43"/>
  <c r="I59" i="43"/>
  <c r="H59" i="43"/>
  <c r="O58" i="43"/>
  <c r="N58" i="43"/>
  <c r="L58" i="43" s="1"/>
  <c r="M58" i="43"/>
  <c r="K58" i="43"/>
  <c r="J58" i="43"/>
  <c r="I58" i="43"/>
  <c r="H58" i="43"/>
  <c r="O57" i="43"/>
  <c r="N57" i="43"/>
  <c r="L57" i="43" s="1"/>
  <c r="M57" i="43"/>
  <c r="K57" i="43"/>
  <c r="J57" i="43"/>
  <c r="I57" i="43"/>
  <c r="H57" i="43"/>
  <c r="O56" i="43"/>
  <c r="N56" i="43"/>
  <c r="M56" i="43"/>
  <c r="L56" i="43" s="1"/>
  <c r="K56" i="43"/>
  <c r="J56" i="43"/>
  <c r="I56" i="43"/>
  <c r="H56" i="43"/>
  <c r="O55" i="43"/>
  <c r="N55" i="43"/>
  <c r="M55" i="43"/>
  <c r="L55" i="43" s="1"/>
  <c r="K55" i="43"/>
  <c r="J55" i="43"/>
  <c r="I55" i="43"/>
  <c r="H55" i="43"/>
  <c r="O54" i="43"/>
  <c r="N54" i="43"/>
  <c r="M54" i="43"/>
  <c r="L54" i="43" s="1"/>
  <c r="K54" i="43"/>
  <c r="J54" i="43"/>
  <c r="I54" i="43"/>
  <c r="H54" i="43"/>
  <c r="O53" i="43"/>
  <c r="N53" i="43"/>
  <c r="M53" i="43"/>
  <c r="L53" i="43" s="1"/>
  <c r="K53" i="43"/>
  <c r="J53" i="43"/>
  <c r="I53" i="43"/>
  <c r="H53" i="43"/>
  <c r="O52" i="43"/>
  <c r="N52" i="43"/>
  <c r="M52" i="43"/>
  <c r="L52" i="43" s="1"/>
  <c r="K52" i="43"/>
  <c r="J52" i="43"/>
  <c r="I52" i="43"/>
  <c r="H52" i="43"/>
  <c r="O51" i="43"/>
  <c r="N51" i="43"/>
  <c r="M51" i="43"/>
  <c r="L51" i="43" s="1"/>
  <c r="K51" i="43"/>
  <c r="J51" i="43"/>
  <c r="I51" i="43"/>
  <c r="H51" i="43"/>
  <c r="O50" i="43"/>
  <c r="N50" i="43"/>
  <c r="M50" i="43"/>
  <c r="L50" i="43" s="1"/>
  <c r="K50" i="43"/>
  <c r="J50" i="43"/>
  <c r="I50" i="43"/>
  <c r="H50" i="43"/>
  <c r="O49" i="43"/>
  <c r="N49" i="43"/>
  <c r="M49" i="43"/>
  <c r="L49" i="43" s="1"/>
  <c r="K49" i="43"/>
  <c r="J49" i="43"/>
  <c r="I49" i="43"/>
  <c r="H49" i="43"/>
  <c r="O48" i="43"/>
  <c r="N48" i="43"/>
  <c r="M48" i="43"/>
  <c r="L48" i="43" s="1"/>
  <c r="K48" i="43"/>
  <c r="J48" i="43"/>
  <c r="I48" i="43"/>
  <c r="H48" i="43"/>
  <c r="O47" i="43"/>
  <c r="N47" i="43"/>
  <c r="M47" i="43"/>
  <c r="L47" i="43" s="1"/>
  <c r="K47" i="43"/>
  <c r="J47" i="43"/>
  <c r="I47" i="43"/>
  <c r="H47" i="43"/>
  <c r="O46" i="43"/>
  <c r="N46" i="43"/>
  <c r="M46" i="43"/>
  <c r="L46" i="43" s="1"/>
  <c r="K46" i="43"/>
  <c r="J46" i="43"/>
  <c r="I46" i="43"/>
  <c r="H46" i="43"/>
  <c r="O45" i="43"/>
  <c r="N45" i="43"/>
  <c r="M45" i="43"/>
  <c r="L45" i="43" s="1"/>
  <c r="K45" i="43"/>
  <c r="J45" i="43"/>
  <c r="I45" i="43"/>
  <c r="H45" i="43"/>
  <c r="O44" i="43"/>
  <c r="N44" i="43"/>
  <c r="M44" i="43"/>
  <c r="L44" i="43" s="1"/>
  <c r="K44" i="43"/>
  <c r="J44" i="43"/>
  <c r="I44" i="43"/>
  <c r="H44" i="43"/>
  <c r="O43" i="43"/>
  <c r="N43" i="43"/>
  <c r="M43" i="43"/>
  <c r="L43" i="43" s="1"/>
  <c r="K43" i="43"/>
  <c r="J43" i="43"/>
  <c r="I43" i="43"/>
  <c r="H43" i="43"/>
  <c r="O42" i="43"/>
  <c r="N42" i="43"/>
  <c r="M42" i="43"/>
  <c r="L42" i="43" s="1"/>
  <c r="K42" i="43"/>
  <c r="J42" i="43"/>
  <c r="I42" i="43"/>
  <c r="H42" i="43"/>
  <c r="O41" i="43"/>
  <c r="N41" i="43"/>
  <c r="M41" i="43"/>
  <c r="L41" i="43" s="1"/>
  <c r="K41" i="43"/>
  <c r="J41" i="43"/>
  <c r="I41" i="43"/>
  <c r="H41" i="43"/>
  <c r="O40" i="43"/>
  <c r="N40" i="43"/>
  <c r="M40" i="43"/>
  <c r="L40" i="43" s="1"/>
  <c r="K40" i="43"/>
  <c r="J40" i="43"/>
  <c r="I40" i="43"/>
  <c r="H40" i="43"/>
  <c r="O39" i="43"/>
  <c r="N39" i="43"/>
  <c r="M39" i="43"/>
  <c r="L39" i="43" s="1"/>
  <c r="K39" i="43"/>
  <c r="J39" i="43"/>
  <c r="I39" i="43"/>
  <c r="H39" i="43"/>
  <c r="O38" i="43"/>
  <c r="N38" i="43"/>
  <c r="M38" i="43"/>
  <c r="L38" i="43" s="1"/>
  <c r="K38" i="43"/>
  <c r="J38" i="43"/>
  <c r="I38" i="43"/>
  <c r="H38" i="43"/>
  <c r="O37" i="43"/>
  <c r="N37" i="43"/>
  <c r="M37" i="43"/>
  <c r="L37" i="43" s="1"/>
  <c r="K37" i="43"/>
  <c r="J37" i="43"/>
  <c r="I37" i="43"/>
  <c r="H37" i="43"/>
  <c r="O36" i="43"/>
  <c r="N36" i="43"/>
  <c r="M36" i="43"/>
  <c r="L36" i="43" s="1"/>
  <c r="K36" i="43"/>
  <c r="J36" i="43"/>
  <c r="I36" i="43"/>
  <c r="H36" i="43"/>
  <c r="O35" i="43"/>
  <c r="N35" i="43"/>
  <c r="M35" i="43"/>
  <c r="L35" i="43" s="1"/>
  <c r="K35" i="43"/>
  <c r="J35" i="43"/>
  <c r="I35" i="43"/>
  <c r="H35" i="43"/>
  <c r="O34" i="43"/>
  <c r="N34" i="43"/>
  <c r="M34" i="43"/>
  <c r="L34" i="43" s="1"/>
  <c r="K34" i="43"/>
  <c r="J34" i="43"/>
  <c r="I34" i="43"/>
  <c r="H34" i="43"/>
  <c r="O33" i="43"/>
  <c r="N33" i="43"/>
  <c r="M33" i="43"/>
  <c r="L33" i="43" s="1"/>
  <c r="K33" i="43"/>
  <c r="J33" i="43"/>
  <c r="I33" i="43"/>
  <c r="H33" i="43"/>
  <c r="O32" i="43"/>
  <c r="N32" i="43"/>
  <c r="M32" i="43"/>
  <c r="L32" i="43" s="1"/>
  <c r="K32" i="43"/>
  <c r="J32" i="43"/>
  <c r="I32" i="43"/>
  <c r="H32" i="43"/>
  <c r="O31" i="43"/>
  <c r="N31" i="43"/>
  <c r="M31" i="43"/>
  <c r="L31" i="43" s="1"/>
  <c r="K31" i="43"/>
  <c r="J31" i="43"/>
  <c r="I31" i="43"/>
  <c r="H31" i="43"/>
  <c r="O30" i="43"/>
  <c r="N30" i="43"/>
  <c r="M30" i="43"/>
  <c r="L30" i="43" s="1"/>
  <c r="K30" i="43"/>
  <c r="J30" i="43"/>
  <c r="I30" i="43"/>
  <c r="H30" i="43"/>
  <c r="O29" i="43"/>
  <c r="N29" i="43"/>
  <c r="M29" i="43"/>
  <c r="L29" i="43" s="1"/>
  <c r="K29" i="43"/>
  <c r="J29" i="43"/>
  <c r="I29" i="43"/>
  <c r="H29" i="43"/>
  <c r="O28" i="43"/>
  <c r="N28" i="43"/>
  <c r="M28" i="43"/>
  <c r="L28" i="43" s="1"/>
  <c r="K28" i="43"/>
  <c r="J28" i="43"/>
  <c r="I28" i="43"/>
  <c r="H28" i="43"/>
  <c r="O27" i="43"/>
  <c r="N27" i="43"/>
  <c r="M27" i="43"/>
  <c r="L27" i="43" s="1"/>
  <c r="K27" i="43"/>
  <c r="J27" i="43"/>
  <c r="I27" i="43"/>
  <c r="H27" i="43"/>
  <c r="O26" i="43"/>
  <c r="N26" i="43"/>
  <c r="M26" i="43"/>
  <c r="L26" i="43" s="1"/>
  <c r="K26" i="43"/>
  <c r="J26" i="43"/>
  <c r="I26" i="43"/>
  <c r="H26" i="43"/>
  <c r="O25" i="43"/>
  <c r="N25" i="43"/>
  <c r="M25" i="43"/>
  <c r="L25" i="43" s="1"/>
  <c r="K25" i="43"/>
  <c r="J25" i="43"/>
  <c r="I25" i="43"/>
  <c r="H25" i="43"/>
  <c r="O24" i="43"/>
  <c r="N24" i="43"/>
  <c r="M24" i="43"/>
  <c r="L24" i="43" s="1"/>
  <c r="K24" i="43"/>
  <c r="J24" i="43"/>
  <c r="I24" i="43"/>
  <c r="H24" i="43"/>
  <c r="L66" i="43" l="1"/>
  <c r="I67" i="43"/>
  <c r="N66" i="44"/>
  <c r="L66" i="44" s="1"/>
  <c r="J67" i="43"/>
  <c r="N66" i="43"/>
  <c r="K67" i="43"/>
  <c r="H66" i="43"/>
  <c r="O67" i="44"/>
  <c r="I67" i="44"/>
  <c r="G28" i="37" l="1"/>
  <c r="G27" i="37"/>
  <c r="AJ69" i="42" l="1"/>
  <c r="AI69" i="42"/>
  <c r="AG69" i="42"/>
  <c r="AF69" i="42"/>
  <c r="AE69" i="42" s="1"/>
  <c r="T69" i="42"/>
  <c r="S69" i="42"/>
  <c r="AJ68" i="42"/>
  <c r="AI68" i="42"/>
  <c r="AG68" i="42"/>
  <c r="AF68" i="42"/>
  <c r="AE68" i="42" s="1"/>
  <c r="AC68" i="42"/>
  <c r="AB68" i="42"/>
  <c r="Z68" i="42"/>
  <c r="Y68" i="42"/>
  <c r="X68" i="42" s="1"/>
  <c r="W68" i="42" s="1"/>
  <c r="T68" i="42"/>
  <c r="S68" i="42"/>
  <c r="M68" i="42"/>
  <c r="L68" i="42"/>
  <c r="J68" i="42"/>
  <c r="I68" i="42"/>
  <c r="H68" i="42" s="1"/>
  <c r="AJ67" i="42"/>
  <c r="AI67" i="42"/>
  <c r="AG67" i="42"/>
  <c r="AF67" i="42"/>
  <c r="AE67" i="42" s="1"/>
  <c r="AC67" i="42"/>
  <c r="AB67" i="42"/>
  <c r="Z67" i="42"/>
  <c r="Y67" i="42"/>
  <c r="X67" i="42" s="1"/>
  <c r="W67" i="42" s="1"/>
  <c r="Q67" i="42"/>
  <c r="P67" i="42"/>
  <c r="O67" i="42" s="1"/>
  <c r="M67" i="42"/>
  <c r="L67" i="42"/>
  <c r="J67" i="42"/>
  <c r="I67" i="42"/>
  <c r="H67" i="42" s="1"/>
  <c r="G67" i="42" s="1"/>
  <c r="AJ66" i="42"/>
  <c r="AI66" i="42"/>
  <c r="AG66" i="42"/>
  <c r="AF66" i="42"/>
  <c r="AE66" i="42" s="1"/>
  <c r="T66" i="42"/>
  <c r="S66" i="42"/>
  <c r="AJ65" i="42"/>
  <c r="AI65" i="42"/>
  <c r="AG65" i="42"/>
  <c r="AF65" i="42"/>
  <c r="AE65" i="42" s="1"/>
  <c r="T65" i="42"/>
  <c r="S65" i="42"/>
  <c r="AJ64" i="42"/>
  <c r="AI64" i="42"/>
  <c r="AG64" i="42"/>
  <c r="AF64" i="42"/>
  <c r="AE64" i="42"/>
  <c r="AC64" i="42"/>
  <c r="AB64" i="42"/>
  <c r="Z64" i="42"/>
  <c r="Y64" i="42"/>
  <c r="X64" i="42" s="1"/>
  <c r="W64" i="42" s="1"/>
  <c r="T64" i="42"/>
  <c r="S64" i="42"/>
  <c r="Q64" i="42"/>
  <c r="P64" i="42"/>
  <c r="O64" i="42" s="1"/>
  <c r="M64" i="42"/>
  <c r="L64" i="42"/>
  <c r="J64" i="42"/>
  <c r="I64" i="42"/>
  <c r="H64" i="42" s="1"/>
  <c r="G64" i="42" s="1"/>
  <c r="AJ63" i="42"/>
  <c r="AI63" i="42"/>
  <c r="AG63" i="42"/>
  <c r="AF63" i="42"/>
  <c r="AE63" i="42" s="1"/>
  <c r="T63" i="42"/>
  <c r="S63" i="42"/>
  <c r="AJ62" i="42"/>
  <c r="AI62" i="42"/>
  <c r="AG62" i="42"/>
  <c r="AF62" i="42"/>
  <c r="AE62" i="42" s="1"/>
  <c r="T62" i="42"/>
  <c r="S62" i="42"/>
  <c r="AJ61" i="42"/>
  <c r="AI61" i="42"/>
  <c r="AG61" i="42"/>
  <c r="AF61" i="42"/>
  <c r="AE61" i="42" s="1"/>
  <c r="T61" i="42"/>
  <c r="S61" i="42"/>
  <c r="M61" i="42"/>
  <c r="L61" i="42"/>
  <c r="J61" i="42"/>
  <c r="I61" i="42"/>
  <c r="H61" i="42" s="1"/>
  <c r="AJ60" i="42"/>
  <c r="AI60" i="42"/>
  <c r="AG60" i="42"/>
  <c r="AF60" i="42"/>
  <c r="AE60" i="42" s="1"/>
  <c r="AC60" i="42"/>
  <c r="AB60" i="42"/>
  <c r="Z60" i="42"/>
  <c r="Y60" i="42"/>
  <c r="X60" i="42" s="1"/>
  <c r="W60" i="42" s="1"/>
  <c r="T60" i="42"/>
  <c r="S60" i="42"/>
  <c r="Q60" i="42"/>
  <c r="P60" i="42"/>
  <c r="O60" i="42" s="1"/>
  <c r="M60" i="42"/>
  <c r="L60" i="42"/>
  <c r="J60" i="42"/>
  <c r="I60" i="42"/>
  <c r="H60" i="42" s="1"/>
  <c r="G60" i="42" s="1"/>
  <c r="AJ59" i="42"/>
  <c r="AI59" i="42"/>
  <c r="AG59" i="42"/>
  <c r="AF59" i="42"/>
  <c r="AE59" i="42" s="1"/>
  <c r="AC59" i="42"/>
  <c r="AB59" i="42"/>
  <c r="Z59" i="42"/>
  <c r="Y59" i="42"/>
  <c r="X59" i="42" s="1"/>
  <c r="W59" i="42" s="1"/>
  <c r="T59" i="42"/>
  <c r="S59" i="42"/>
  <c r="Q59" i="42"/>
  <c r="P59" i="42"/>
  <c r="O59" i="42" s="1"/>
  <c r="M59" i="42"/>
  <c r="L59" i="42"/>
  <c r="J59" i="42"/>
  <c r="I59" i="42"/>
  <c r="H59" i="42" s="1"/>
  <c r="G59" i="42" s="1"/>
  <c r="AJ58" i="42"/>
  <c r="AI58" i="42"/>
  <c r="AG58" i="42"/>
  <c r="AF58" i="42"/>
  <c r="AE58" i="42" s="1"/>
  <c r="AC58" i="42"/>
  <c r="AB58" i="42"/>
  <c r="Z58" i="42"/>
  <c r="Y58" i="42"/>
  <c r="X58" i="42" s="1"/>
  <c r="W58" i="42" s="1"/>
  <c r="T58" i="42"/>
  <c r="S58" i="42"/>
  <c r="Q58" i="42"/>
  <c r="P58" i="42"/>
  <c r="O58" i="42" s="1"/>
  <c r="M58" i="42"/>
  <c r="L58" i="42"/>
  <c r="J58" i="42"/>
  <c r="I58" i="42"/>
  <c r="H58" i="42" s="1"/>
  <c r="G58" i="42" s="1"/>
  <c r="AJ57" i="42"/>
  <c r="AI57" i="42"/>
  <c r="AG57" i="42"/>
  <c r="AF57" i="42"/>
  <c r="AE57" i="42" s="1"/>
  <c r="T57" i="42"/>
  <c r="S57" i="42"/>
  <c r="AJ56" i="42"/>
  <c r="AI56" i="42"/>
  <c r="AG56" i="42"/>
  <c r="AF56" i="42"/>
  <c r="AE56" i="42" s="1"/>
  <c r="T56" i="42"/>
  <c r="S56" i="42"/>
  <c r="AJ55" i="42"/>
  <c r="AI55" i="42"/>
  <c r="AG55" i="42"/>
  <c r="AF55" i="42"/>
  <c r="AE55" i="42" s="1"/>
  <c r="T55" i="42"/>
  <c r="S55" i="42"/>
  <c r="AJ54" i="42"/>
  <c r="AI54" i="42"/>
  <c r="AG54" i="42"/>
  <c r="AF54" i="42"/>
  <c r="AE54" i="42" s="1"/>
  <c r="AC54" i="42"/>
  <c r="AB54" i="42"/>
  <c r="Z54" i="42"/>
  <c r="Y54" i="42"/>
  <c r="X54" i="42" s="1"/>
  <c r="W54" i="42" s="1"/>
  <c r="T54" i="42"/>
  <c r="S54" i="42"/>
  <c r="M54" i="42"/>
  <c r="L54" i="42"/>
  <c r="J54" i="42"/>
  <c r="I54" i="42"/>
  <c r="H54" i="42" s="1"/>
  <c r="AJ53" i="42"/>
  <c r="AI53" i="42"/>
  <c r="AG53" i="42"/>
  <c r="AF53" i="42"/>
  <c r="AE53" i="42"/>
  <c r="AC53" i="42"/>
  <c r="AB53" i="42"/>
  <c r="Z53" i="42"/>
  <c r="Y53" i="42"/>
  <c r="X53" i="42" s="1"/>
  <c r="W53" i="42" s="1"/>
  <c r="T53" i="42"/>
  <c r="S53" i="42"/>
  <c r="Q53" i="42"/>
  <c r="P53" i="42"/>
  <c r="O53" i="42" s="1"/>
  <c r="AJ52" i="42"/>
  <c r="AI52" i="42"/>
  <c r="AG52" i="42"/>
  <c r="AF52" i="42"/>
  <c r="AE52" i="42" s="1"/>
  <c r="AC52" i="42"/>
  <c r="AB52" i="42"/>
  <c r="Z52" i="42"/>
  <c r="Y52" i="42"/>
  <c r="X52" i="42" s="1"/>
  <c r="W52" i="42" s="1"/>
  <c r="T52" i="42"/>
  <c r="S52" i="42"/>
  <c r="M52" i="42"/>
  <c r="L52" i="42"/>
  <c r="J52" i="42"/>
  <c r="I52" i="42"/>
  <c r="H52" i="42" s="1"/>
  <c r="AJ51" i="42"/>
  <c r="AI51" i="42"/>
  <c r="AG51" i="42"/>
  <c r="AF51" i="42"/>
  <c r="AE51" i="42"/>
  <c r="AC51" i="42"/>
  <c r="AB51" i="42"/>
  <c r="Z51" i="42"/>
  <c r="Y51" i="42"/>
  <c r="X51" i="42"/>
  <c r="W51" i="42" s="1"/>
  <c r="T51" i="42"/>
  <c r="S51" i="42"/>
  <c r="M51" i="42"/>
  <c r="L51" i="42"/>
  <c r="J51" i="42"/>
  <c r="I51" i="42"/>
  <c r="H51" i="42" s="1"/>
  <c r="AJ50" i="42"/>
  <c r="AI50" i="42"/>
  <c r="AG50" i="42"/>
  <c r="AF50" i="42"/>
  <c r="AE50" i="42" s="1"/>
  <c r="T50" i="42"/>
  <c r="S50" i="42"/>
  <c r="M50" i="42"/>
  <c r="L50" i="42"/>
  <c r="J50" i="42"/>
  <c r="I50" i="42"/>
  <c r="H50" i="42" s="1"/>
  <c r="AJ49" i="42"/>
  <c r="AI49" i="42"/>
  <c r="AG49" i="42"/>
  <c r="AF49" i="42"/>
  <c r="AE49" i="42"/>
  <c r="T49" i="42"/>
  <c r="S49" i="42"/>
  <c r="AJ48" i="42"/>
  <c r="AI48" i="42"/>
  <c r="AG48" i="42"/>
  <c r="AF48" i="42"/>
  <c r="AE48" i="42"/>
  <c r="AC48" i="42"/>
  <c r="AB48" i="42"/>
  <c r="Z48" i="42"/>
  <c r="Y48" i="42"/>
  <c r="X48" i="42" s="1"/>
  <c r="W48" i="42" s="1"/>
  <c r="T48" i="42"/>
  <c r="S48" i="42"/>
  <c r="M48" i="42"/>
  <c r="L48" i="42"/>
  <c r="J48" i="42"/>
  <c r="I48" i="42"/>
  <c r="H48" i="42"/>
  <c r="AJ47" i="42"/>
  <c r="AI47" i="42"/>
  <c r="AG47" i="42"/>
  <c r="AF47" i="42"/>
  <c r="AE47" i="42"/>
  <c r="AC47" i="42"/>
  <c r="AB47" i="42"/>
  <c r="Z47" i="42"/>
  <c r="Y47" i="42"/>
  <c r="X47" i="42" s="1"/>
  <c r="W47" i="42" s="1"/>
  <c r="T47" i="42"/>
  <c r="S47" i="42"/>
  <c r="Q47" i="42"/>
  <c r="P47" i="42"/>
  <c r="O47" i="42" s="1"/>
  <c r="M47" i="42"/>
  <c r="L47" i="42"/>
  <c r="J47" i="42"/>
  <c r="I47" i="42"/>
  <c r="H47" i="42" s="1"/>
  <c r="G47" i="42" s="1"/>
  <c r="AJ46" i="42"/>
  <c r="AI46" i="42"/>
  <c r="AG46" i="42"/>
  <c r="AF46" i="42"/>
  <c r="AE46" i="42" s="1"/>
  <c r="AC46" i="42"/>
  <c r="AB46" i="42"/>
  <c r="Z46" i="42"/>
  <c r="Y46" i="42"/>
  <c r="X46" i="42" s="1"/>
  <c r="W46" i="42" s="1"/>
  <c r="T46" i="42"/>
  <c r="S46" i="42"/>
  <c r="M46" i="42"/>
  <c r="L46" i="42"/>
  <c r="J46" i="42"/>
  <c r="I46" i="42"/>
  <c r="H46" i="42" s="1"/>
  <c r="AJ45" i="42"/>
  <c r="AI45" i="42"/>
  <c r="AG45" i="42"/>
  <c r="AF45" i="42"/>
  <c r="AE45" i="42" s="1"/>
  <c r="AC45" i="42"/>
  <c r="AB45" i="42"/>
  <c r="Z45" i="42"/>
  <c r="Y45" i="42"/>
  <c r="X45" i="42" s="1"/>
  <c r="W45" i="42" s="1"/>
  <c r="T45" i="42"/>
  <c r="S45" i="42"/>
  <c r="M45" i="42"/>
  <c r="L45" i="42"/>
  <c r="J45" i="42"/>
  <c r="I45" i="42"/>
  <c r="H45" i="42" s="1"/>
  <c r="AJ44" i="42"/>
  <c r="AI44" i="42"/>
  <c r="AG44" i="42"/>
  <c r="AF44" i="42"/>
  <c r="AE44" i="42" s="1"/>
  <c r="T44" i="42"/>
  <c r="S44" i="42"/>
  <c r="AJ43" i="42"/>
  <c r="AI43" i="42"/>
  <c r="AG43" i="42"/>
  <c r="AF43" i="42"/>
  <c r="AE43" i="42" s="1"/>
  <c r="AC43" i="42"/>
  <c r="AB43" i="42"/>
  <c r="Z43" i="42"/>
  <c r="Y43" i="42"/>
  <c r="X43" i="42" s="1"/>
  <c r="W43" i="42" s="1"/>
  <c r="T43" i="42"/>
  <c r="S43" i="42"/>
  <c r="M43" i="42"/>
  <c r="L43" i="42"/>
  <c r="J43" i="42"/>
  <c r="I43" i="42"/>
  <c r="H43" i="42" s="1"/>
  <c r="AJ42" i="42"/>
  <c r="AI42" i="42"/>
  <c r="AG42" i="42"/>
  <c r="AF42" i="42"/>
  <c r="AE42" i="42" s="1"/>
  <c r="T42" i="42"/>
  <c r="S42" i="42"/>
  <c r="Q42" i="42"/>
  <c r="P42" i="42"/>
  <c r="O42" i="42" s="1"/>
  <c r="AJ41" i="42"/>
  <c r="AI41" i="42"/>
  <c r="AG41" i="42"/>
  <c r="AF41" i="42"/>
  <c r="AE41" i="42" s="1"/>
  <c r="T41" i="42"/>
  <c r="S41" i="42"/>
  <c r="AJ40" i="42"/>
  <c r="AI40" i="42"/>
  <c r="AG40" i="42"/>
  <c r="AF40" i="42"/>
  <c r="AE40" i="42" s="1"/>
  <c r="AC40" i="42"/>
  <c r="AB40" i="42"/>
  <c r="Z40" i="42"/>
  <c r="Y40" i="42"/>
  <c r="X40" i="42" s="1"/>
  <c r="W40" i="42" s="1"/>
  <c r="T40" i="42"/>
  <c r="S40" i="42"/>
  <c r="Q40" i="42"/>
  <c r="P40" i="42"/>
  <c r="O40" i="42" s="1"/>
  <c r="G40" i="42" s="1"/>
  <c r="M40" i="42"/>
  <c r="L40" i="42"/>
  <c r="J40" i="42"/>
  <c r="I40" i="42"/>
  <c r="H40" i="42" s="1"/>
  <c r="AJ39" i="42"/>
  <c r="AI39" i="42"/>
  <c r="AG39" i="42"/>
  <c r="AF39" i="42"/>
  <c r="AE39" i="42" s="1"/>
  <c r="AC39" i="42"/>
  <c r="AB39" i="42"/>
  <c r="Z39" i="42"/>
  <c r="Y39" i="42"/>
  <c r="X39" i="42" s="1"/>
  <c r="W39" i="42" s="1"/>
  <c r="T39" i="42"/>
  <c r="S39" i="42"/>
  <c r="M39" i="42"/>
  <c r="L39" i="42"/>
  <c r="J39" i="42"/>
  <c r="I39" i="42"/>
  <c r="H39" i="42" s="1"/>
  <c r="AJ38" i="42"/>
  <c r="AI38" i="42"/>
  <c r="AG38" i="42"/>
  <c r="AF38" i="42"/>
  <c r="AE38" i="42" s="1"/>
  <c r="AC38" i="42"/>
  <c r="AB38" i="42"/>
  <c r="Z38" i="42"/>
  <c r="Y38" i="42"/>
  <c r="X38" i="42" s="1"/>
  <c r="W38" i="42" s="1"/>
  <c r="T38" i="42"/>
  <c r="S38" i="42"/>
  <c r="M38" i="42"/>
  <c r="L38" i="42"/>
  <c r="J38" i="42"/>
  <c r="I38" i="42"/>
  <c r="H38" i="42" s="1"/>
  <c r="AJ37" i="42"/>
  <c r="AI37" i="42"/>
  <c r="AG37" i="42"/>
  <c r="AF37" i="42"/>
  <c r="AE37" i="42" s="1"/>
  <c r="T37" i="42"/>
  <c r="S37" i="42"/>
  <c r="AJ36" i="42"/>
  <c r="AI36" i="42"/>
  <c r="AG36" i="42"/>
  <c r="AF36" i="42"/>
  <c r="AE36" i="42" s="1"/>
  <c r="AC36" i="42"/>
  <c r="AB36" i="42"/>
  <c r="Z36" i="42"/>
  <c r="Y36" i="42"/>
  <c r="X36" i="42" s="1"/>
  <c r="W36" i="42" s="1"/>
  <c r="T36" i="42"/>
  <c r="S36" i="42"/>
  <c r="Q36" i="42"/>
  <c r="P36" i="42"/>
  <c r="O36" i="42" s="1"/>
  <c r="M36" i="42"/>
  <c r="L36" i="42"/>
  <c r="J36" i="42"/>
  <c r="I36" i="42"/>
  <c r="H36" i="42" s="1"/>
  <c r="G36" i="42" s="1"/>
  <c r="AJ35" i="42"/>
  <c r="AI35" i="42"/>
  <c r="AG35" i="42"/>
  <c r="AF35" i="42"/>
  <c r="AE35" i="42" s="1"/>
  <c r="T35" i="42"/>
  <c r="S35" i="42"/>
  <c r="AJ34" i="42"/>
  <c r="AI34" i="42"/>
  <c r="AG34" i="42"/>
  <c r="AF34" i="42"/>
  <c r="AE34" i="42" s="1"/>
  <c r="T34" i="42"/>
  <c r="S34" i="42"/>
  <c r="AJ33" i="42"/>
  <c r="AI33" i="42"/>
  <c r="AG33" i="42"/>
  <c r="AF33" i="42"/>
  <c r="AE33" i="42" s="1"/>
  <c r="T33" i="42"/>
  <c r="S33" i="42"/>
  <c r="AK28" i="42"/>
  <c r="AJ28" i="42"/>
  <c r="AH28" i="42"/>
  <c r="AG28" i="42"/>
  <c r="AD28" i="42"/>
  <c r="AC28" i="42"/>
  <c r="AA28" i="42"/>
  <c r="Z28" i="42"/>
  <c r="U28" i="42"/>
  <c r="T28" i="42"/>
  <c r="R28" i="42"/>
  <c r="Q45" i="42" s="1"/>
  <c r="Q28" i="42"/>
  <c r="N28" i="42"/>
  <c r="M28" i="42"/>
  <c r="K28" i="42"/>
  <c r="J28" i="42"/>
  <c r="K29" i="41"/>
  <c r="L29" i="41"/>
  <c r="O29" i="41"/>
  <c r="P29" i="41"/>
  <c r="S29" i="41"/>
  <c r="T29" i="41"/>
  <c r="S34" i="41" s="1"/>
  <c r="AA29" i="41"/>
  <c r="AB29" i="41"/>
  <c r="AE29" i="41"/>
  <c r="AF29" i="41"/>
  <c r="AI29" i="41"/>
  <c r="AJ29" i="41"/>
  <c r="N32" i="41"/>
  <c r="O32" i="41"/>
  <c r="AH32" i="41"/>
  <c r="AG60" i="41" s="1"/>
  <c r="AI32" i="41"/>
  <c r="N33" i="41"/>
  <c r="O33" i="41"/>
  <c r="R33" i="41"/>
  <c r="S33" i="41"/>
  <c r="AH33" i="41"/>
  <c r="AI33" i="41"/>
  <c r="N34" i="41"/>
  <c r="O34" i="41"/>
  <c r="R34" i="41"/>
  <c r="AD34" i="41"/>
  <c r="AH34" i="41"/>
  <c r="AI34" i="41"/>
  <c r="J35" i="41"/>
  <c r="N35" i="41"/>
  <c r="O35" i="41"/>
  <c r="R35" i="41"/>
  <c r="S35" i="41"/>
  <c r="AD35" i="41"/>
  <c r="AH35" i="41"/>
  <c r="AI35" i="41"/>
  <c r="N36" i="41"/>
  <c r="O36" i="41"/>
  <c r="R36" i="41"/>
  <c r="S36" i="41"/>
  <c r="AH36" i="41"/>
  <c r="AI36" i="41"/>
  <c r="N37" i="41"/>
  <c r="O37" i="41"/>
  <c r="R37" i="41"/>
  <c r="S37" i="41"/>
  <c r="AH37" i="41"/>
  <c r="AI37" i="41"/>
  <c r="N38" i="41"/>
  <c r="O38" i="41"/>
  <c r="R38" i="41"/>
  <c r="S38" i="41"/>
  <c r="AD38" i="41"/>
  <c r="AH38" i="41"/>
  <c r="AI38" i="41"/>
  <c r="J39" i="41"/>
  <c r="N39" i="41"/>
  <c r="O39" i="41"/>
  <c r="R39" i="41"/>
  <c r="S39" i="41"/>
  <c r="AD39" i="41"/>
  <c r="AH39" i="41"/>
  <c r="AI39" i="41"/>
  <c r="N40" i="41"/>
  <c r="O40" i="41"/>
  <c r="R40" i="41"/>
  <c r="S40" i="41"/>
  <c r="AH40" i="41"/>
  <c r="AI40" i="41"/>
  <c r="N41" i="41"/>
  <c r="O41" i="41"/>
  <c r="R41" i="41"/>
  <c r="S41" i="41"/>
  <c r="AH41" i="41"/>
  <c r="AI41" i="41"/>
  <c r="N42" i="41"/>
  <c r="O42" i="41"/>
  <c r="R42" i="41"/>
  <c r="S42" i="41"/>
  <c r="AD42" i="41"/>
  <c r="AH42" i="41"/>
  <c r="AI42" i="41"/>
  <c r="J43" i="41"/>
  <c r="N43" i="41"/>
  <c r="O43" i="41"/>
  <c r="R43" i="41"/>
  <c r="S43" i="41"/>
  <c r="AD43" i="41"/>
  <c r="AH43" i="41"/>
  <c r="AI43" i="41"/>
  <c r="J44" i="41"/>
  <c r="N44" i="41"/>
  <c r="O44" i="41"/>
  <c r="R44" i="41"/>
  <c r="S44" i="41"/>
  <c r="AH44" i="41"/>
  <c r="AI44" i="41"/>
  <c r="J45" i="41"/>
  <c r="I45" i="41" s="1"/>
  <c r="K45" i="41"/>
  <c r="N45" i="41"/>
  <c r="O45" i="41"/>
  <c r="R45" i="41"/>
  <c r="S45" i="41"/>
  <c r="Z45" i="41"/>
  <c r="Y45" i="41" s="1"/>
  <c r="AA45" i="41"/>
  <c r="AH45" i="41"/>
  <c r="AI45" i="41"/>
  <c r="N46" i="41"/>
  <c r="O46" i="41"/>
  <c r="R46" i="41"/>
  <c r="S46" i="41"/>
  <c r="AD46" i="41"/>
  <c r="AH46" i="41"/>
  <c r="AI46" i="41"/>
  <c r="J47" i="41"/>
  <c r="N47" i="41"/>
  <c r="O47" i="41"/>
  <c r="R47" i="41"/>
  <c r="S47" i="41"/>
  <c r="Z47" i="41"/>
  <c r="Y47" i="41" s="1"/>
  <c r="AA47" i="41"/>
  <c r="AD47" i="41"/>
  <c r="X47" i="41" s="1"/>
  <c r="AH47" i="41"/>
  <c r="AI47" i="41"/>
  <c r="J48" i="41"/>
  <c r="N48" i="41"/>
  <c r="O48" i="41"/>
  <c r="R48" i="41"/>
  <c r="S48" i="41"/>
  <c r="AH48" i="41"/>
  <c r="AI48" i="41"/>
  <c r="N49" i="41"/>
  <c r="O49" i="41"/>
  <c r="R49" i="41"/>
  <c r="S49" i="41"/>
  <c r="AH49" i="41"/>
  <c r="AI49" i="41"/>
  <c r="N50" i="41"/>
  <c r="O50" i="41"/>
  <c r="R50" i="41"/>
  <c r="S50" i="41"/>
  <c r="AD50" i="41"/>
  <c r="AH50" i="41"/>
  <c r="AI50" i="41"/>
  <c r="J51" i="41"/>
  <c r="N51" i="41"/>
  <c r="O51" i="41"/>
  <c r="R51" i="41"/>
  <c r="S51" i="41"/>
  <c r="AD51" i="41"/>
  <c r="AH51" i="41"/>
  <c r="AI51" i="41"/>
  <c r="J52" i="41"/>
  <c r="N52" i="41"/>
  <c r="O52" i="41"/>
  <c r="R52" i="41"/>
  <c r="S52" i="41"/>
  <c r="Z52" i="41"/>
  <c r="Y52" i="41" s="1"/>
  <c r="AA52" i="41"/>
  <c r="AH52" i="41"/>
  <c r="AI52" i="41"/>
  <c r="N53" i="41"/>
  <c r="O53" i="41"/>
  <c r="R53" i="41"/>
  <c r="S53" i="41"/>
  <c r="AH53" i="41"/>
  <c r="AI53" i="41"/>
  <c r="N54" i="41"/>
  <c r="O54" i="41"/>
  <c r="R54" i="41"/>
  <c r="S54" i="41"/>
  <c r="AD54" i="41"/>
  <c r="AH54" i="41"/>
  <c r="AI54" i="41"/>
  <c r="J55" i="41"/>
  <c r="H55" i="41" s="1"/>
  <c r="M55" i="41"/>
  <c r="N55" i="41"/>
  <c r="O55" i="41"/>
  <c r="R55" i="41"/>
  <c r="S55" i="41"/>
  <c r="AD55" i="41"/>
  <c r="AC55" i="41" s="1"/>
  <c r="AE55" i="41"/>
  <c r="AH55" i="41"/>
  <c r="AG55" i="41" s="1"/>
  <c r="AI55" i="41"/>
  <c r="J56" i="41"/>
  <c r="N56" i="41"/>
  <c r="O56" i="41"/>
  <c r="R56" i="41"/>
  <c r="S56" i="41"/>
  <c r="AH56" i="41"/>
  <c r="AI56" i="41"/>
  <c r="N57" i="41"/>
  <c r="O57" i="41"/>
  <c r="R57" i="41"/>
  <c r="S57" i="41"/>
  <c r="AH57" i="41"/>
  <c r="AI57" i="41"/>
  <c r="N58" i="41"/>
  <c r="O58" i="41"/>
  <c r="R58" i="41"/>
  <c r="S58" i="41"/>
  <c r="AD58" i="41"/>
  <c r="AH58" i="41"/>
  <c r="AI58" i="41"/>
  <c r="J59" i="41"/>
  <c r="N59" i="41"/>
  <c r="O59" i="41"/>
  <c r="R59" i="41"/>
  <c r="S59" i="41"/>
  <c r="AD59" i="41"/>
  <c r="AH59" i="41"/>
  <c r="AI59" i="41"/>
  <c r="J60" i="41"/>
  <c r="N60" i="41"/>
  <c r="O60" i="41"/>
  <c r="R60" i="41"/>
  <c r="S60" i="41"/>
  <c r="AH60" i="41"/>
  <c r="AI60" i="41"/>
  <c r="N61" i="41"/>
  <c r="O61" i="41"/>
  <c r="R61" i="41"/>
  <c r="S61" i="41"/>
  <c r="AH61" i="41"/>
  <c r="AI61" i="41"/>
  <c r="N62" i="41"/>
  <c r="M62" i="41" s="1"/>
  <c r="O62" i="41"/>
  <c r="R62" i="41"/>
  <c r="S62" i="41"/>
  <c r="AD62" i="41"/>
  <c r="AC62" i="41" s="1"/>
  <c r="AE62" i="41"/>
  <c r="AH62" i="41"/>
  <c r="AI62" i="41"/>
  <c r="J63" i="41"/>
  <c r="N63" i="41"/>
  <c r="M63" i="41" s="1"/>
  <c r="O63" i="41"/>
  <c r="R63" i="41"/>
  <c r="S63" i="41"/>
  <c r="AD63" i="41"/>
  <c r="AC63" i="41" s="1"/>
  <c r="AE63" i="41"/>
  <c r="AH63" i="41"/>
  <c r="AI63" i="41"/>
  <c r="J64" i="41"/>
  <c r="N64" i="41"/>
  <c r="O64" i="41"/>
  <c r="R64" i="41"/>
  <c r="S64" i="41"/>
  <c r="AH64" i="41"/>
  <c r="AI64" i="41"/>
  <c r="N65" i="41"/>
  <c r="O65" i="41"/>
  <c r="R65" i="41"/>
  <c r="S65" i="41"/>
  <c r="AH65" i="41"/>
  <c r="AI65" i="41"/>
  <c r="J66" i="41"/>
  <c r="I66" i="41" s="1"/>
  <c r="K66" i="41"/>
  <c r="N66" i="41"/>
  <c r="M66" i="41" s="1"/>
  <c r="O66" i="41"/>
  <c r="R66" i="41"/>
  <c r="Q66" i="41" s="1"/>
  <c r="S66" i="41"/>
  <c r="Z66" i="41"/>
  <c r="X66" i="41" s="1"/>
  <c r="W66" i="41" s="1"/>
  <c r="AA66" i="41"/>
  <c r="AD66" i="41"/>
  <c r="AC66" i="41" s="1"/>
  <c r="AE66" i="41"/>
  <c r="AH66" i="41"/>
  <c r="AG66" i="41" s="1"/>
  <c r="AI66" i="41"/>
  <c r="J67" i="41"/>
  <c r="H67" i="41" s="1"/>
  <c r="N67" i="41"/>
  <c r="O67" i="41"/>
  <c r="R67" i="41"/>
  <c r="S67" i="41"/>
  <c r="AD67" i="41"/>
  <c r="AE67" i="41"/>
  <c r="AH67" i="41"/>
  <c r="AI67" i="41"/>
  <c r="N68" i="41"/>
  <c r="O68" i="41"/>
  <c r="R68" i="41"/>
  <c r="S68" i="41"/>
  <c r="AE68" i="41"/>
  <c r="AH68" i="41"/>
  <c r="AI68" i="41"/>
  <c r="Q41" i="42" l="1"/>
  <c r="Q49" i="42"/>
  <c r="M49" i="42"/>
  <c r="AB50" i="42"/>
  <c r="Q61" i="42"/>
  <c r="M65" i="41"/>
  <c r="AG59" i="41"/>
  <c r="AG47" i="41"/>
  <c r="AI69" i="41"/>
  <c r="M56" i="41"/>
  <c r="M53" i="41"/>
  <c r="AG48" i="41"/>
  <c r="AG64" i="41"/>
  <c r="AG62" i="41"/>
  <c r="AG61" i="41"/>
  <c r="AG43" i="41"/>
  <c r="M33" i="41"/>
  <c r="M57" i="41"/>
  <c r="AG52" i="41"/>
  <c r="AG44" i="41"/>
  <c r="M37" i="41"/>
  <c r="Z33" i="41"/>
  <c r="M60" i="41"/>
  <c r="M48" i="41"/>
  <c r="M41" i="41"/>
  <c r="AG39" i="41"/>
  <c r="M45" i="41"/>
  <c r="S70" i="41"/>
  <c r="AH70" i="41"/>
  <c r="M59" i="41"/>
  <c r="M61" i="41"/>
  <c r="M32" i="41"/>
  <c r="AG54" i="41"/>
  <c r="M49" i="41"/>
  <c r="M44" i="41"/>
  <c r="AG40" i="41"/>
  <c r="M54" i="41"/>
  <c r="M40" i="41"/>
  <c r="M39" i="41"/>
  <c r="M38" i="41"/>
  <c r="M64" i="41"/>
  <c r="M52" i="41"/>
  <c r="H44" i="41"/>
  <c r="M43" i="41"/>
  <c r="M42" i="41"/>
  <c r="AG33" i="41"/>
  <c r="AG32" i="41"/>
  <c r="AG53" i="41"/>
  <c r="M50" i="41"/>
  <c r="H48" i="41"/>
  <c r="AG37" i="41"/>
  <c r="AG36" i="41"/>
  <c r="AG35" i="41"/>
  <c r="AG34" i="41"/>
  <c r="O70" i="41"/>
  <c r="AG41" i="41"/>
  <c r="AG38" i="41"/>
  <c r="N70" i="41"/>
  <c r="AG65" i="41"/>
  <c r="AG50" i="41"/>
  <c r="AG42" i="41"/>
  <c r="R32" i="41"/>
  <c r="Q63" i="41" s="1"/>
  <c r="AG56" i="41"/>
  <c r="AG58" i="41"/>
  <c r="AG49" i="41"/>
  <c r="AH69" i="41"/>
  <c r="AG63" i="41"/>
  <c r="AG51" i="41"/>
  <c r="M47" i="41"/>
  <c r="H45" i="41"/>
  <c r="O69" i="41"/>
  <c r="M58" i="41"/>
  <c r="M51" i="41"/>
  <c r="AG46" i="41"/>
  <c r="M36" i="41"/>
  <c r="M35" i="41"/>
  <c r="M34" i="41"/>
  <c r="AE35" i="41"/>
  <c r="K32" i="41"/>
  <c r="Y56" i="42"/>
  <c r="P68" i="42"/>
  <c r="O68" i="42" s="1"/>
  <c r="G68" i="42" s="1"/>
  <c r="P52" i="42"/>
  <c r="O52" i="42" s="1"/>
  <c r="G52" i="42" s="1"/>
  <c r="J63" i="42"/>
  <c r="P44" i="42"/>
  <c r="O44" i="42" s="1"/>
  <c r="M63" i="42"/>
  <c r="AC61" i="42"/>
  <c r="Q44" i="42"/>
  <c r="Q52" i="42"/>
  <c r="L55" i="42"/>
  <c r="Q65" i="42"/>
  <c r="AC41" i="42"/>
  <c r="P56" i="42"/>
  <c r="O56" i="42" s="1"/>
  <c r="P48" i="42"/>
  <c r="O48" i="42" s="1"/>
  <c r="G48" i="42" s="1"/>
  <c r="Q56" i="42"/>
  <c r="Q57" i="42"/>
  <c r="M35" i="42"/>
  <c r="AB44" i="42"/>
  <c r="Q48" i="42"/>
  <c r="Q68" i="42"/>
  <c r="I34" i="42"/>
  <c r="Z44" i="42"/>
  <c r="Q33" i="42"/>
  <c r="Q37" i="42"/>
  <c r="Y33" i="42"/>
  <c r="AB65" i="42"/>
  <c r="AC33" i="42"/>
  <c r="AC37" i="42"/>
  <c r="AB56" i="42"/>
  <c r="X56" i="42" s="1"/>
  <c r="W56" i="42" s="1"/>
  <c r="AC57" i="42"/>
  <c r="AC65" i="42"/>
  <c r="AC49" i="42"/>
  <c r="L35" i="42"/>
  <c r="M55" i="42"/>
  <c r="L63" i="42"/>
  <c r="M56" i="42"/>
  <c r="AE71" i="42"/>
  <c r="AE70" i="42"/>
  <c r="I62" i="42"/>
  <c r="I69" i="42"/>
  <c r="Y55" i="42"/>
  <c r="J66" i="42"/>
  <c r="L34" i="42"/>
  <c r="I49" i="42"/>
  <c r="AC56" i="42"/>
  <c r="Z63" i="42"/>
  <c r="J33" i="42"/>
  <c r="Y34" i="42"/>
  <c r="P35" i="42"/>
  <c r="O35" i="42" s="1"/>
  <c r="AB35" i="42"/>
  <c r="J37" i="42"/>
  <c r="P39" i="42"/>
  <c r="O39" i="42" s="1"/>
  <c r="G39" i="42" s="1"/>
  <c r="J41" i="42"/>
  <c r="M42" i="42"/>
  <c r="Y42" i="42"/>
  <c r="P43" i="42"/>
  <c r="O43" i="42" s="1"/>
  <c r="G43" i="42" s="1"/>
  <c r="J49" i="42"/>
  <c r="Y50" i="42"/>
  <c r="P51" i="42"/>
  <c r="O51" i="42" s="1"/>
  <c r="G51" i="42" s="1"/>
  <c r="J53" i="42"/>
  <c r="P55" i="42"/>
  <c r="O55" i="42" s="1"/>
  <c r="AB55" i="42"/>
  <c r="J57" i="42"/>
  <c r="M62" i="42"/>
  <c r="Y62" i="42"/>
  <c r="P63" i="42"/>
  <c r="O63" i="42" s="1"/>
  <c r="AB63" i="42"/>
  <c r="J65" i="42"/>
  <c r="M66" i="42"/>
  <c r="Y66" i="42"/>
  <c r="M69" i="42"/>
  <c r="Y69" i="42"/>
  <c r="I42" i="42"/>
  <c r="J42" i="42"/>
  <c r="J62" i="42"/>
  <c r="I41" i="42"/>
  <c r="I53" i="42"/>
  <c r="H53" i="42" s="1"/>
  <c r="G53" i="42" s="1"/>
  <c r="I57" i="42"/>
  <c r="L62" i="42"/>
  <c r="I65" i="42"/>
  <c r="L66" i="42"/>
  <c r="L69" i="42"/>
  <c r="M34" i="42"/>
  <c r="L33" i="42"/>
  <c r="Z34" i="42"/>
  <c r="Q35" i="42"/>
  <c r="AC35" i="42"/>
  <c r="L37" i="42"/>
  <c r="Q39" i="42"/>
  <c r="L41" i="42"/>
  <c r="Z42" i="42"/>
  <c r="Q43" i="42"/>
  <c r="I44" i="42"/>
  <c r="L49" i="42"/>
  <c r="Z50" i="42"/>
  <c r="Q51" i="42"/>
  <c r="L53" i="42"/>
  <c r="Q55" i="42"/>
  <c r="AC55" i="42"/>
  <c r="I56" i="42"/>
  <c r="H56" i="42" s="1"/>
  <c r="L57" i="42"/>
  <c r="Z62" i="42"/>
  <c r="Q63" i="42"/>
  <c r="AC63" i="42"/>
  <c r="L65" i="42"/>
  <c r="Z66" i="42"/>
  <c r="Z69" i="42"/>
  <c r="Z56" i="42"/>
  <c r="I66" i="42"/>
  <c r="J34" i="42"/>
  <c r="Y35" i="42"/>
  <c r="Y63" i="42"/>
  <c r="M33" i="42"/>
  <c r="AB34" i="42"/>
  <c r="M41" i="42"/>
  <c r="J44" i="42"/>
  <c r="Y49" i="42"/>
  <c r="P50" i="42"/>
  <c r="O50" i="42" s="1"/>
  <c r="G50" i="42" s="1"/>
  <c r="P54" i="42"/>
  <c r="O54" i="42" s="1"/>
  <c r="G54" i="42" s="1"/>
  <c r="M57" i="42"/>
  <c r="Y61" i="42"/>
  <c r="P62" i="42"/>
  <c r="O62" i="42" s="1"/>
  <c r="AB62" i="42"/>
  <c r="M65" i="42"/>
  <c r="Y65" i="42"/>
  <c r="X65" i="42" s="1"/>
  <c r="W65" i="42" s="1"/>
  <c r="P66" i="42"/>
  <c r="O66" i="42" s="1"/>
  <c r="AB66" i="42"/>
  <c r="P69" i="42"/>
  <c r="O69" i="42" s="1"/>
  <c r="AB69" i="42"/>
  <c r="I37" i="42"/>
  <c r="L42" i="42"/>
  <c r="AC44" i="42"/>
  <c r="P34" i="42"/>
  <c r="O34" i="42" s="1"/>
  <c r="Y37" i="42"/>
  <c r="Y41" i="42"/>
  <c r="AB42" i="42"/>
  <c r="M53" i="42"/>
  <c r="J56" i="42"/>
  <c r="Y57" i="42"/>
  <c r="Z33" i="42"/>
  <c r="Q34" i="42"/>
  <c r="AC34" i="42"/>
  <c r="I35" i="42"/>
  <c r="H35" i="42" s="1"/>
  <c r="Z37" i="42"/>
  <c r="Q38" i="42"/>
  <c r="Z41" i="42"/>
  <c r="AC42" i="42"/>
  <c r="L44" i="42"/>
  <c r="Q46" i="42"/>
  <c r="Z49" i="42"/>
  <c r="Q50" i="42"/>
  <c r="AC50" i="42"/>
  <c r="Q54" i="42"/>
  <c r="I55" i="42"/>
  <c r="H55" i="42" s="1"/>
  <c r="L56" i="42"/>
  <c r="Z57" i="42"/>
  <c r="Z61" i="42"/>
  <c r="Q62" i="42"/>
  <c r="AC62" i="42"/>
  <c r="I63" i="42"/>
  <c r="H63" i="42" s="1"/>
  <c r="Z65" i="42"/>
  <c r="Q66" i="42"/>
  <c r="AC66" i="42"/>
  <c r="Q69" i="42"/>
  <c r="AC69" i="42"/>
  <c r="J69" i="42"/>
  <c r="I33" i="42"/>
  <c r="Z35" i="42"/>
  <c r="Z55" i="42"/>
  <c r="M37" i="42"/>
  <c r="P38" i="42"/>
  <c r="O38" i="42" s="1"/>
  <c r="G38" i="42" s="1"/>
  <c r="P46" i="42"/>
  <c r="O46" i="42" s="1"/>
  <c r="G46" i="42" s="1"/>
  <c r="P33" i="42"/>
  <c r="O33" i="42" s="1"/>
  <c r="AB33" i="42"/>
  <c r="J35" i="42"/>
  <c r="P37" i="42"/>
  <c r="O37" i="42" s="1"/>
  <c r="AB37" i="42"/>
  <c r="P41" i="42"/>
  <c r="O41" i="42" s="1"/>
  <c r="AB41" i="42"/>
  <c r="M44" i="42"/>
  <c r="Y44" i="42"/>
  <c r="X44" i="42" s="1"/>
  <c r="W44" i="42" s="1"/>
  <c r="P45" i="42"/>
  <c r="O45" i="42" s="1"/>
  <c r="G45" i="42" s="1"/>
  <c r="P49" i="42"/>
  <c r="O49" i="42" s="1"/>
  <c r="AB49" i="42"/>
  <c r="J55" i="42"/>
  <c r="P57" i="42"/>
  <c r="O57" i="42" s="1"/>
  <c r="AB57" i="42"/>
  <c r="P61" i="42"/>
  <c r="O61" i="42" s="1"/>
  <c r="G61" i="42" s="1"/>
  <c r="AB61" i="42"/>
  <c r="P65" i="42"/>
  <c r="O65" i="42" s="1"/>
  <c r="AA65" i="41"/>
  <c r="AA57" i="41"/>
  <c r="AA49" i="41"/>
  <c r="AA50" i="41"/>
  <c r="AA38" i="41"/>
  <c r="AA67" i="41"/>
  <c r="AA46" i="41"/>
  <c r="AA53" i="41"/>
  <c r="AA41" i="41"/>
  <c r="AA61" i="41"/>
  <c r="AA33" i="41"/>
  <c r="AA62" i="41"/>
  <c r="AA34" i="41"/>
  <c r="AA58" i="41"/>
  <c r="AA54" i="41"/>
  <c r="AA42" i="41"/>
  <c r="AA37" i="41"/>
  <c r="J40" i="41"/>
  <c r="H40" i="41" s="1"/>
  <c r="J36" i="41"/>
  <c r="H36" i="41" s="1"/>
  <c r="H66" i="41"/>
  <c r="G66" i="41" s="1"/>
  <c r="H64" i="41"/>
  <c r="Q48" i="41"/>
  <c r="Q42" i="41"/>
  <c r="Q35" i="41"/>
  <c r="Q56" i="41"/>
  <c r="H39" i="41"/>
  <c r="Q59" i="41"/>
  <c r="H51" i="41"/>
  <c r="H47" i="41"/>
  <c r="Q34" i="41"/>
  <c r="Q33" i="41"/>
  <c r="Q37" i="41"/>
  <c r="Q41" i="41"/>
  <c r="Q45" i="41"/>
  <c r="R69" i="41"/>
  <c r="Q32" i="41"/>
  <c r="Q36" i="41"/>
  <c r="Q40" i="41"/>
  <c r="Q47" i="41"/>
  <c r="Q46" i="41"/>
  <c r="Q43" i="41"/>
  <c r="Q65" i="41"/>
  <c r="H60" i="41"/>
  <c r="Q55" i="41"/>
  <c r="Q52" i="41"/>
  <c r="H43" i="41"/>
  <c r="Q53" i="41"/>
  <c r="R70" i="41"/>
  <c r="Q64" i="41"/>
  <c r="H56" i="41"/>
  <c r="N69" i="41"/>
  <c r="H63" i="41"/>
  <c r="Q62" i="41"/>
  <c r="Q58" i="41"/>
  <c r="Q49" i="41"/>
  <c r="Q61" i="41"/>
  <c r="Q57" i="41"/>
  <c r="Q44" i="41"/>
  <c r="AI70" i="41"/>
  <c r="Q39" i="41"/>
  <c r="Q60" i="41"/>
  <c r="H52" i="41"/>
  <c r="Q50" i="41"/>
  <c r="H59" i="41"/>
  <c r="Q54" i="41"/>
  <c r="Q51" i="41"/>
  <c r="Q38" i="41"/>
  <c r="H35" i="41"/>
  <c r="AD68" i="41"/>
  <c r="K68" i="41"/>
  <c r="Z67" i="41"/>
  <c r="X67" i="41" s="1"/>
  <c r="K65" i="41"/>
  <c r="AE64" i="41"/>
  <c r="Z62" i="41"/>
  <c r="K61" i="41"/>
  <c r="AE60" i="41"/>
  <c r="Z58" i="41"/>
  <c r="K57" i="41"/>
  <c r="AE56" i="41"/>
  <c r="Z54" i="41"/>
  <c r="K53" i="41"/>
  <c r="AE52" i="41"/>
  <c r="Z50" i="41"/>
  <c r="K49" i="41"/>
  <c r="AE48" i="41"/>
  <c r="Z46" i="41"/>
  <c r="AE44" i="41"/>
  <c r="Z42" i="41"/>
  <c r="K41" i="41"/>
  <c r="AE40" i="41"/>
  <c r="Z38" i="41"/>
  <c r="K37" i="41"/>
  <c r="AE36" i="41"/>
  <c r="Z34" i="41"/>
  <c r="K33" i="41"/>
  <c r="AE32" i="41"/>
  <c r="S32" i="41"/>
  <c r="S69" i="41" s="1"/>
  <c r="AA68" i="41"/>
  <c r="J68" i="41"/>
  <c r="H68" i="41" s="1"/>
  <c r="Y66" i="41"/>
  <c r="J65" i="41"/>
  <c r="AD64" i="41"/>
  <c r="AA63" i="41"/>
  <c r="J61" i="41"/>
  <c r="AD60" i="41"/>
  <c r="AA59" i="41"/>
  <c r="AG57" i="41"/>
  <c r="J57" i="41"/>
  <c r="AD56" i="41"/>
  <c r="AA55" i="41"/>
  <c r="J53" i="41"/>
  <c r="AD52" i="41"/>
  <c r="AA51" i="41"/>
  <c r="J49" i="41"/>
  <c r="AD48" i="41"/>
  <c r="M46" i="41"/>
  <c r="M70" i="41" s="1"/>
  <c r="AG45" i="41"/>
  <c r="AD44" i="41"/>
  <c r="AA43" i="41"/>
  <c r="J41" i="41"/>
  <c r="AD40" i="41"/>
  <c r="AA39" i="41"/>
  <c r="J37" i="41"/>
  <c r="AD36" i="41"/>
  <c r="AA35" i="41"/>
  <c r="J33" i="41"/>
  <c r="AD32" i="41"/>
  <c r="J32" i="41"/>
  <c r="Z68" i="41"/>
  <c r="AE65" i="41"/>
  <c r="Z63" i="41"/>
  <c r="K62" i="41"/>
  <c r="AE61" i="41"/>
  <c r="Z59" i="41"/>
  <c r="K58" i="41"/>
  <c r="AE57" i="41"/>
  <c r="Z55" i="41"/>
  <c r="K54" i="41"/>
  <c r="AE53" i="41"/>
  <c r="Z51" i="41"/>
  <c r="K50" i="41"/>
  <c r="AE49" i="41"/>
  <c r="K46" i="41"/>
  <c r="AE45" i="41"/>
  <c r="Z43" i="41"/>
  <c r="K42" i="41"/>
  <c r="AE41" i="41"/>
  <c r="Z39" i="41"/>
  <c r="K38" i="41"/>
  <c r="AE37" i="41"/>
  <c r="Z35" i="41"/>
  <c r="K34" i="41"/>
  <c r="AE33" i="41"/>
  <c r="AD65" i="41"/>
  <c r="AA64" i="41"/>
  <c r="J62" i="41"/>
  <c r="AD61" i="41"/>
  <c r="AA60" i="41"/>
  <c r="J58" i="41"/>
  <c r="AD57" i="41"/>
  <c r="AA56" i="41"/>
  <c r="J54" i="41"/>
  <c r="AD53" i="41"/>
  <c r="J50" i="41"/>
  <c r="AD49" i="41"/>
  <c r="AA48" i="41"/>
  <c r="J46" i="41"/>
  <c r="AD45" i="41"/>
  <c r="AA44" i="41"/>
  <c r="J42" i="41"/>
  <c r="AD41" i="41"/>
  <c r="AA40" i="41"/>
  <c r="J38" i="41"/>
  <c r="AD37" i="41"/>
  <c r="AA36" i="41"/>
  <c r="J34" i="41"/>
  <c r="AD33" i="41"/>
  <c r="AA32" i="41"/>
  <c r="Z64" i="41"/>
  <c r="K63" i="41"/>
  <c r="Z60" i="41"/>
  <c r="K59" i="41"/>
  <c r="AE58" i="41"/>
  <c r="Z56" i="41"/>
  <c r="K55" i="41"/>
  <c r="AE54" i="41"/>
  <c r="K51" i="41"/>
  <c r="AE50" i="41"/>
  <c r="Z48" i="41"/>
  <c r="K47" i="41"/>
  <c r="AE46" i="41"/>
  <c r="Z44" i="41"/>
  <c r="K43" i="41"/>
  <c r="AE42" i="41"/>
  <c r="Z40" i="41"/>
  <c r="K39" i="41"/>
  <c r="AE38" i="41"/>
  <c r="Z36" i="41"/>
  <c r="K35" i="41"/>
  <c r="AE34" i="41"/>
  <c r="Z32" i="41"/>
  <c r="K67" i="41"/>
  <c r="Z65" i="41"/>
  <c r="K64" i="41"/>
  <c r="Z61" i="41"/>
  <c r="K60" i="41"/>
  <c r="AE59" i="41"/>
  <c r="Z57" i="41"/>
  <c r="K56" i="41"/>
  <c r="Z53" i="41"/>
  <c r="K52" i="41"/>
  <c r="AE51" i="41"/>
  <c r="Z49" i="41"/>
  <c r="K48" i="41"/>
  <c r="AE47" i="41"/>
  <c r="K44" i="41"/>
  <c r="AE43" i="41"/>
  <c r="Z41" i="41"/>
  <c r="K40" i="41"/>
  <c r="AE39" i="41"/>
  <c r="Z37" i="41"/>
  <c r="K36" i="41"/>
  <c r="X50" i="42" l="1"/>
  <c r="W50" i="42" s="1"/>
  <c r="AG69" i="41"/>
  <c r="AC53" i="41"/>
  <c r="AG70" i="41"/>
  <c r="AC50" i="41"/>
  <c r="M69" i="41"/>
  <c r="I59" i="41"/>
  <c r="X68" i="41"/>
  <c r="G56" i="42"/>
  <c r="H34" i="42"/>
  <c r="G34" i="42" s="1"/>
  <c r="G55" i="42"/>
  <c r="H33" i="42"/>
  <c r="G33" i="42" s="1"/>
  <c r="X41" i="42"/>
  <c r="W41" i="42" s="1"/>
  <c r="X61" i="42"/>
  <c r="W61" i="42" s="1"/>
  <c r="X55" i="42"/>
  <c r="W55" i="42" s="1"/>
  <c r="H37" i="42"/>
  <c r="G37" i="42" s="1"/>
  <c r="G63" i="42"/>
  <c r="H42" i="42"/>
  <c r="G42" i="42" s="1"/>
  <c r="X62" i="42"/>
  <c r="W62" i="42" s="1"/>
  <c r="O71" i="42"/>
  <c r="G35" i="42"/>
  <c r="X63" i="42"/>
  <c r="W63" i="42" s="1"/>
  <c r="H65" i="42"/>
  <c r="G65" i="42" s="1"/>
  <c r="X69" i="42"/>
  <c r="W69" i="42" s="1"/>
  <c r="X34" i="42"/>
  <c r="W34" i="42" s="1"/>
  <c r="H69" i="42"/>
  <c r="G69" i="42" s="1"/>
  <c r="X37" i="42"/>
  <c r="W37" i="42" s="1"/>
  <c r="X35" i="42"/>
  <c r="X42" i="42"/>
  <c r="W42" i="42" s="1"/>
  <c r="H62" i="42"/>
  <c r="G62" i="42" s="1"/>
  <c r="O70" i="42"/>
  <c r="H57" i="42"/>
  <c r="G57" i="42" s="1"/>
  <c r="X66" i="42"/>
  <c r="W66" i="42" s="1"/>
  <c r="X33" i="42"/>
  <c r="X49" i="42"/>
  <c r="W49" i="42" s="1"/>
  <c r="H66" i="42"/>
  <c r="G66" i="42" s="1"/>
  <c r="H44" i="42"/>
  <c r="G44" i="42" s="1"/>
  <c r="X57" i="42"/>
  <c r="W57" i="42" s="1"/>
  <c r="H41" i="42"/>
  <c r="G41" i="42" s="1"/>
  <c r="H49" i="42"/>
  <c r="G49" i="42" s="1"/>
  <c r="AA70" i="41"/>
  <c r="K69" i="41"/>
  <c r="I47" i="41"/>
  <c r="X64" i="41"/>
  <c r="Y64" i="41"/>
  <c r="AA69" i="41"/>
  <c r="H49" i="41"/>
  <c r="I49" i="41"/>
  <c r="X32" i="41"/>
  <c r="Z69" i="41"/>
  <c r="Y32" i="41"/>
  <c r="AC33" i="41"/>
  <c r="X43" i="41"/>
  <c r="Y43" i="41"/>
  <c r="X55" i="41"/>
  <c r="Y55" i="41"/>
  <c r="AC40" i="41"/>
  <c r="AC60" i="41"/>
  <c r="I40" i="41"/>
  <c r="I48" i="41"/>
  <c r="X33" i="41"/>
  <c r="X46" i="41"/>
  <c r="Y46" i="41"/>
  <c r="I43" i="41"/>
  <c r="AC65" i="41"/>
  <c r="X57" i="41"/>
  <c r="Y57" i="41"/>
  <c r="AE70" i="41"/>
  <c r="X44" i="41"/>
  <c r="Y44" i="41"/>
  <c r="X56" i="41"/>
  <c r="Y56" i="41"/>
  <c r="H34" i="41"/>
  <c r="I34" i="41"/>
  <c r="J70" i="41"/>
  <c r="AC45" i="41"/>
  <c r="X45" i="41"/>
  <c r="AC57" i="41"/>
  <c r="K70" i="41"/>
  <c r="H32" i="41"/>
  <c r="J69" i="41"/>
  <c r="I32" i="41"/>
  <c r="H41" i="41"/>
  <c r="I41" i="41"/>
  <c r="X52" i="41"/>
  <c r="AC52" i="41"/>
  <c r="H61" i="41"/>
  <c r="I61" i="41"/>
  <c r="AE69" i="41"/>
  <c r="X58" i="41"/>
  <c r="Y58" i="41"/>
  <c r="Y33" i="41"/>
  <c r="I51" i="41"/>
  <c r="X65" i="41"/>
  <c r="Y65" i="41"/>
  <c r="I54" i="41"/>
  <c r="H54" i="41"/>
  <c r="X38" i="41"/>
  <c r="Y38" i="41"/>
  <c r="I46" i="41"/>
  <c r="H46" i="41"/>
  <c r="I58" i="41"/>
  <c r="H58" i="41"/>
  <c r="X35" i="41"/>
  <c r="Y35" i="41"/>
  <c r="AD69" i="41"/>
  <c r="AC32" i="41"/>
  <c r="H53" i="41"/>
  <c r="I53" i="41"/>
  <c r="AC43" i="41"/>
  <c r="AC59" i="41"/>
  <c r="I60" i="41"/>
  <c r="I39" i="41"/>
  <c r="AC58" i="41"/>
  <c r="AC41" i="41"/>
  <c r="AD70" i="41"/>
  <c r="X63" i="41"/>
  <c r="Y63" i="41"/>
  <c r="X54" i="41"/>
  <c r="Y54" i="41"/>
  <c r="Y41" i="41"/>
  <c r="X41" i="41"/>
  <c r="X36" i="41"/>
  <c r="Y36" i="41"/>
  <c r="AC37" i="41"/>
  <c r="X59" i="41"/>
  <c r="Y59" i="41"/>
  <c r="H33" i="41"/>
  <c r="I33" i="41"/>
  <c r="AC44" i="41"/>
  <c r="AC64" i="41"/>
  <c r="X34" i="41"/>
  <c r="Y34" i="41"/>
  <c r="Z70" i="41"/>
  <c r="X42" i="41"/>
  <c r="Y42" i="41"/>
  <c r="X50" i="41"/>
  <c r="Y50" i="41"/>
  <c r="AC34" i="41"/>
  <c r="I55" i="41"/>
  <c r="AC54" i="41"/>
  <c r="Q70" i="41"/>
  <c r="AC35" i="41"/>
  <c r="I64" i="41"/>
  <c r="X40" i="41"/>
  <c r="Y40" i="41"/>
  <c r="AC48" i="41"/>
  <c r="AC42" i="41"/>
  <c r="Y37" i="41"/>
  <c r="X37" i="41"/>
  <c r="Y49" i="41"/>
  <c r="X49" i="41"/>
  <c r="X61" i="41"/>
  <c r="Y61" i="41"/>
  <c r="X48" i="41"/>
  <c r="Y48" i="41"/>
  <c r="X60" i="41"/>
  <c r="Y60" i="41"/>
  <c r="I38" i="41"/>
  <c r="H38" i="41"/>
  <c r="AC49" i="41"/>
  <c r="AC61" i="41"/>
  <c r="AC56" i="41"/>
  <c r="H65" i="41"/>
  <c r="I65" i="41"/>
  <c r="I36" i="41"/>
  <c r="I44" i="41"/>
  <c r="X62" i="41"/>
  <c r="Y62" i="41"/>
  <c r="I52" i="41"/>
  <c r="AC46" i="41"/>
  <c r="I56" i="41"/>
  <c r="AC38" i="41"/>
  <c r="I63" i="41"/>
  <c r="AC39" i="41"/>
  <c r="H37" i="41"/>
  <c r="I37" i="41"/>
  <c r="X53" i="41"/>
  <c r="Y53" i="41"/>
  <c r="I42" i="41"/>
  <c r="H42" i="41"/>
  <c r="AC47" i="41"/>
  <c r="AC51" i="41"/>
  <c r="I50" i="41"/>
  <c r="H50" i="41"/>
  <c r="I62" i="41"/>
  <c r="H62" i="41"/>
  <c r="X39" i="41"/>
  <c r="Y39" i="41"/>
  <c r="X51" i="41"/>
  <c r="Y51" i="41"/>
  <c r="AC36" i="41"/>
  <c r="H57" i="41"/>
  <c r="I57" i="41"/>
  <c r="I35" i="41"/>
  <c r="Q69" i="41"/>
  <c r="G37" i="41" l="1"/>
  <c r="G60" i="41"/>
  <c r="H71" i="42"/>
  <c r="W35" i="42"/>
  <c r="W71" i="42" s="1"/>
  <c r="X71" i="42"/>
  <c r="G71" i="42"/>
  <c r="H70" i="42"/>
  <c r="X70" i="42"/>
  <c r="W33" i="42"/>
  <c r="W70" i="42" s="1"/>
  <c r="G70" i="42"/>
  <c r="W39" i="41"/>
  <c r="G39" i="41"/>
  <c r="G49" i="41"/>
  <c r="G47" i="41"/>
  <c r="I70" i="41"/>
  <c r="W58" i="41"/>
  <c r="G52" i="41"/>
  <c r="G62" i="41"/>
  <c r="G65" i="41"/>
  <c r="Y70" i="41"/>
  <c r="W63" i="41"/>
  <c r="G35" i="41"/>
  <c r="W65" i="41"/>
  <c r="G34" i="41"/>
  <c r="H70" i="41"/>
  <c r="X69" i="41"/>
  <c r="W32" i="41"/>
  <c r="W47" i="41"/>
  <c r="W60" i="41"/>
  <c r="G58" i="41"/>
  <c r="I69" i="41"/>
  <c r="W53" i="41"/>
  <c r="W48" i="41"/>
  <c r="W34" i="41"/>
  <c r="X70" i="41"/>
  <c r="G46" i="41"/>
  <c r="H69" i="41"/>
  <c r="G32" i="41"/>
  <c r="G55" i="41"/>
  <c r="G48" i="41"/>
  <c r="G40" i="41"/>
  <c r="G44" i="41"/>
  <c r="G36" i="41"/>
  <c r="G45" i="41"/>
  <c r="G51" i="41"/>
  <c r="W59" i="41"/>
  <c r="W57" i="41"/>
  <c r="G57" i="41"/>
  <c r="G50" i="41"/>
  <c r="AC70" i="41"/>
  <c r="W36" i="41"/>
  <c r="G53" i="41"/>
  <c r="G61" i="41"/>
  <c r="W56" i="41"/>
  <c r="W55" i="41"/>
  <c r="G64" i="41"/>
  <c r="W62" i="41"/>
  <c r="G38" i="41"/>
  <c r="W49" i="41"/>
  <c r="W50" i="41"/>
  <c r="W38" i="41"/>
  <c r="G63" i="41"/>
  <c r="W52" i="41"/>
  <c r="W45" i="41"/>
  <c r="W44" i="41"/>
  <c r="W33" i="41"/>
  <c r="W43" i="41"/>
  <c r="W61" i="41"/>
  <c r="W41" i="41"/>
  <c r="G43" i="41"/>
  <c r="W51" i="41"/>
  <c r="G33" i="41"/>
  <c r="G54" i="41"/>
  <c r="G59" i="41"/>
  <c r="W40" i="41"/>
  <c r="AC69" i="41"/>
  <c r="W46" i="41"/>
  <c r="G56" i="41"/>
  <c r="G42" i="41"/>
  <c r="W37" i="41"/>
  <c r="W42" i="41"/>
  <c r="W54" i="41"/>
  <c r="W35" i="41"/>
  <c r="G41" i="41"/>
  <c r="Y69" i="41"/>
  <c r="W64" i="41"/>
  <c r="G69" i="41" l="1"/>
  <c r="W69" i="41"/>
  <c r="W70" i="41"/>
  <c r="G70" i="41"/>
  <c r="J22" i="37" l="1"/>
  <c r="K22" i="37"/>
  <c r="I28" i="37" s="1"/>
  <c r="M22" i="37"/>
  <c r="N22" i="37"/>
  <c r="S22" i="37"/>
  <c r="T22" i="37"/>
  <c r="V22" i="37"/>
  <c r="W22" i="37"/>
  <c r="V34" i="37" s="1"/>
  <c r="J32" i="37"/>
  <c r="U32" i="37"/>
  <c r="V32" i="37"/>
  <c r="I33" i="37"/>
  <c r="U33" i="37"/>
  <c r="V33" i="37"/>
  <c r="I35" i="37"/>
  <c r="J35" i="37"/>
  <c r="J39" i="37"/>
  <c r="I40" i="37"/>
  <c r="H40" i="37" s="1"/>
  <c r="G40" i="37" s="1"/>
  <c r="J40" i="37"/>
  <c r="L40" i="37"/>
  <c r="M40" i="37"/>
  <c r="R40" i="37"/>
  <c r="Q40" i="37" s="1"/>
  <c r="P40" i="37" s="1"/>
  <c r="S40" i="37"/>
  <c r="U40" i="37"/>
  <c r="V40" i="37"/>
  <c r="I41" i="37"/>
  <c r="J41" i="37"/>
  <c r="J42" i="37"/>
  <c r="R42" i="37"/>
  <c r="Q42" i="37" s="1"/>
  <c r="P42" i="37" s="1"/>
  <c r="S42" i="37"/>
  <c r="U42" i="37"/>
  <c r="V42" i="37"/>
  <c r="I43" i="37"/>
  <c r="J43" i="37"/>
  <c r="I44" i="37"/>
  <c r="J44" i="37"/>
  <c r="I45" i="37"/>
  <c r="J45" i="37"/>
  <c r="J46" i="37"/>
  <c r="I47" i="37"/>
  <c r="J47" i="37"/>
  <c r="R47" i="37"/>
  <c r="Q47" i="37" s="1"/>
  <c r="P47" i="37" s="1"/>
  <c r="S47" i="37"/>
  <c r="U47" i="37"/>
  <c r="V47" i="37"/>
  <c r="I48" i="37"/>
  <c r="J48" i="37"/>
  <c r="I49" i="37"/>
  <c r="J49" i="37"/>
  <c r="I50" i="37"/>
  <c r="J50" i="37"/>
  <c r="I51" i="37"/>
  <c r="J51" i="37"/>
  <c r="I52" i="37"/>
  <c r="J52" i="37"/>
  <c r="I53" i="37"/>
  <c r="J53" i="37"/>
  <c r="I54" i="37"/>
  <c r="J54" i="37"/>
  <c r="I55" i="37"/>
  <c r="J55" i="37"/>
  <c r="I56" i="37"/>
  <c r="J56" i="37"/>
  <c r="I57" i="37"/>
  <c r="J57" i="37"/>
  <c r="I58" i="37"/>
  <c r="J58" i="37"/>
  <c r="U58" i="37"/>
  <c r="V58" i="37"/>
  <c r="I59" i="37"/>
  <c r="J59" i="37"/>
  <c r="I60" i="37"/>
  <c r="J60" i="37"/>
  <c r="I62" i="37"/>
  <c r="J62" i="37"/>
  <c r="U62" i="37"/>
  <c r="V62" i="37"/>
  <c r="I61" i="37"/>
  <c r="H61" i="37" s="1"/>
  <c r="J61" i="37"/>
  <c r="L61" i="37"/>
  <c r="M61" i="37"/>
  <c r="R61" i="37"/>
  <c r="Q61" i="37" s="1"/>
  <c r="P61" i="37" s="1"/>
  <c r="S61" i="37"/>
  <c r="U61" i="37"/>
  <c r="V61" i="37"/>
  <c r="I63" i="37"/>
  <c r="J63" i="37"/>
  <c r="I32" i="37" l="1"/>
  <c r="R52" i="37"/>
  <c r="I37" i="37"/>
  <c r="J34" i="37"/>
  <c r="J28" i="37"/>
  <c r="I46" i="37"/>
  <c r="J38" i="37"/>
  <c r="I34" i="37"/>
  <c r="J31" i="37"/>
  <c r="I38" i="37"/>
  <c r="I31" i="37"/>
  <c r="J37" i="37"/>
  <c r="I30" i="37"/>
  <c r="I42" i="37"/>
  <c r="J36" i="37"/>
  <c r="J27" i="37"/>
  <c r="S34" i="37"/>
  <c r="J29" i="37"/>
  <c r="I27" i="37"/>
  <c r="V54" i="37"/>
  <c r="V51" i="37"/>
  <c r="V48" i="37"/>
  <c r="U59" i="37"/>
  <c r="U36" i="37"/>
  <c r="U63" i="37"/>
  <c r="U43" i="37"/>
  <c r="U56" i="37"/>
  <c r="U53" i="37"/>
  <c r="V45" i="37"/>
  <c r="U28" i="37"/>
  <c r="M27" i="37"/>
  <c r="V38" i="37"/>
  <c r="U49" i="37"/>
  <c r="I39" i="37"/>
  <c r="I36" i="37"/>
  <c r="J33" i="37"/>
  <c r="J30" i="37"/>
  <c r="I29" i="37"/>
  <c r="S36" i="37"/>
  <c r="R38" i="37"/>
  <c r="R33" i="37"/>
  <c r="Q33" i="37" s="1"/>
  <c r="P33" i="37" s="1"/>
  <c r="R28" i="37"/>
  <c r="S48" i="37"/>
  <c r="S50" i="37"/>
  <c r="R55" i="37"/>
  <c r="S60" i="37"/>
  <c r="R57" i="37"/>
  <c r="S45" i="37"/>
  <c r="S39" i="37"/>
  <c r="R34" i="37"/>
  <c r="S31" i="37"/>
  <c r="S58" i="37"/>
  <c r="S53" i="37"/>
  <c r="R48" i="37"/>
  <c r="R45" i="37"/>
  <c r="S43" i="37"/>
  <c r="M42" i="37"/>
  <c r="R39" i="37"/>
  <c r="S37" i="37"/>
  <c r="R31" i="37"/>
  <c r="R29" i="37"/>
  <c r="R27" i="37"/>
  <c r="S27" i="37"/>
  <c r="S62" i="37"/>
  <c r="R58" i="37"/>
  <c r="Q58" i="37" s="1"/>
  <c r="P58" i="37" s="1"/>
  <c r="R53" i="37"/>
  <c r="S51" i="37"/>
  <c r="R43" i="37"/>
  <c r="R37" i="37"/>
  <c r="S35" i="37"/>
  <c r="R62" i="37"/>
  <c r="Q62" i="37" s="1"/>
  <c r="P62" i="37" s="1"/>
  <c r="S59" i="37"/>
  <c r="S56" i="37"/>
  <c r="R51" i="37"/>
  <c r="S49" i="37"/>
  <c r="S46" i="37"/>
  <c r="R35" i="37"/>
  <c r="S32" i="37"/>
  <c r="S63" i="37"/>
  <c r="R59" i="37"/>
  <c r="R56" i="37"/>
  <c r="S54" i="37"/>
  <c r="R49" i="37"/>
  <c r="R46" i="37"/>
  <c r="S44" i="37"/>
  <c r="S41" i="37"/>
  <c r="R32" i="37"/>
  <c r="Q32" i="37" s="1"/>
  <c r="P32" i="37" s="1"/>
  <c r="S30" i="37"/>
  <c r="S29" i="37"/>
  <c r="R63" i="37"/>
  <c r="S57" i="37"/>
  <c r="R54" i="37"/>
  <c r="S52" i="37"/>
  <c r="R44" i="37"/>
  <c r="R41" i="37"/>
  <c r="S38" i="37"/>
  <c r="S33" i="37"/>
  <c r="R30" i="37"/>
  <c r="S28" i="37"/>
  <c r="R60" i="37"/>
  <c r="L57" i="37"/>
  <c r="H57" i="37" s="1"/>
  <c r="G57" i="37" s="1"/>
  <c r="S55" i="37"/>
  <c r="R50" i="37"/>
  <c r="R36" i="37"/>
  <c r="M62" i="37"/>
  <c r="M58" i="37"/>
  <c r="L50" i="37"/>
  <c r="H50" i="37" s="1"/>
  <c r="G50" i="37" s="1"/>
  <c r="L44" i="37"/>
  <c r="H44" i="37" s="1"/>
  <c r="G44" i="37" s="1"/>
  <c r="L33" i="37"/>
  <c r="H33" i="37" s="1"/>
  <c r="G33" i="37" s="1"/>
  <c r="M30" i="37"/>
  <c r="U27" i="37"/>
  <c r="M38" i="37"/>
  <c r="L41" i="37"/>
  <c r="H41" i="37" s="1"/>
  <c r="G41" i="37" s="1"/>
  <c r="M34" i="37"/>
  <c r="M51" i="37"/>
  <c r="M48" i="37"/>
  <c r="L37" i="37"/>
  <c r="H37" i="37" s="1"/>
  <c r="G37" i="37" s="1"/>
  <c r="M29" i="37"/>
  <c r="L60" i="37"/>
  <c r="H60" i="37" s="1"/>
  <c r="G60" i="37" s="1"/>
  <c r="M54" i="37"/>
  <c r="M45" i="37"/>
  <c r="M63" i="37"/>
  <c r="M59" i="37"/>
  <c r="M56" i="37"/>
  <c r="U54" i="37"/>
  <c r="M53" i="37"/>
  <c r="U51" i="37"/>
  <c r="M49" i="37"/>
  <c r="U48" i="37"/>
  <c r="M47" i="37"/>
  <c r="U45" i="37"/>
  <c r="M43" i="37"/>
  <c r="U38" i="37"/>
  <c r="M36" i="37"/>
  <c r="U34" i="37"/>
  <c r="M32" i="37"/>
  <c r="U30" i="37"/>
  <c r="M28" i="37"/>
  <c r="L63" i="37"/>
  <c r="H63" i="37" s="1"/>
  <c r="G63" i="37" s="1"/>
  <c r="V60" i="37"/>
  <c r="L59" i="37"/>
  <c r="H59" i="37" s="1"/>
  <c r="G59" i="37" s="1"/>
  <c r="V57" i="37"/>
  <c r="L56" i="37"/>
  <c r="H56" i="37" s="1"/>
  <c r="G56" i="37" s="1"/>
  <c r="L53" i="37"/>
  <c r="H53" i="37" s="1"/>
  <c r="G53" i="37" s="1"/>
  <c r="V50" i="37"/>
  <c r="L49" i="37"/>
  <c r="H49" i="37" s="1"/>
  <c r="G49" i="37" s="1"/>
  <c r="L47" i="37"/>
  <c r="H47" i="37" s="1"/>
  <c r="G47" i="37" s="1"/>
  <c r="V44" i="37"/>
  <c r="L43" i="37"/>
  <c r="H43" i="37" s="1"/>
  <c r="G43" i="37" s="1"/>
  <c r="V41" i="37"/>
  <c r="V37" i="37"/>
  <c r="L36" i="37"/>
  <c r="L32" i="37"/>
  <c r="H32" i="37" s="1"/>
  <c r="G32" i="37" s="1"/>
  <c r="V29" i="37"/>
  <c r="L28" i="37"/>
  <c r="H28" i="37" s="1"/>
  <c r="V30" i="37"/>
  <c r="U60" i="37"/>
  <c r="U57" i="37"/>
  <c r="M55" i="37"/>
  <c r="M52" i="37"/>
  <c r="U50" i="37"/>
  <c r="M46" i="37"/>
  <c r="U44" i="37"/>
  <c r="U41" i="37"/>
  <c r="M39" i="37"/>
  <c r="U37" i="37"/>
  <c r="M35" i="37"/>
  <c r="M31" i="37"/>
  <c r="U29" i="37"/>
  <c r="L29" i="37"/>
  <c r="V63" i="37"/>
  <c r="V59" i="37"/>
  <c r="V56" i="37"/>
  <c r="L55" i="37"/>
  <c r="H55" i="37" s="1"/>
  <c r="G55" i="37" s="1"/>
  <c r="V53" i="37"/>
  <c r="L52" i="37"/>
  <c r="H52" i="37" s="1"/>
  <c r="G52" i="37" s="1"/>
  <c r="V49" i="37"/>
  <c r="L46" i="37"/>
  <c r="H46" i="37" s="1"/>
  <c r="G46" i="37" s="1"/>
  <c r="V43" i="37"/>
  <c r="L39" i="37"/>
  <c r="V36" i="37"/>
  <c r="L35" i="37"/>
  <c r="H35" i="37" s="1"/>
  <c r="G35" i="37" s="1"/>
  <c r="L31" i="37"/>
  <c r="H31" i="37" s="1"/>
  <c r="G31" i="37" s="1"/>
  <c r="V28" i="37"/>
  <c r="L27" i="37"/>
  <c r="L62" i="37"/>
  <c r="H62" i="37" s="1"/>
  <c r="G62" i="37" s="1"/>
  <c r="L58" i="37"/>
  <c r="H58" i="37" s="1"/>
  <c r="G58" i="37" s="1"/>
  <c r="V55" i="37"/>
  <c r="L54" i="37"/>
  <c r="H54" i="37" s="1"/>
  <c r="G54" i="37" s="1"/>
  <c r="V52" i="37"/>
  <c r="L51" i="37"/>
  <c r="H51" i="37" s="1"/>
  <c r="G51" i="37" s="1"/>
  <c r="L48" i="37"/>
  <c r="H48" i="37" s="1"/>
  <c r="G48" i="37" s="1"/>
  <c r="V46" i="37"/>
  <c r="L45" i="37"/>
  <c r="H45" i="37" s="1"/>
  <c r="G45" i="37" s="1"/>
  <c r="L42" i="37"/>
  <c r="H42" i="37" s="1"/>
  <c r="G42" i="37" s="1"/>
  <c r="V39" i="37"/>
  <c r="L38" i="37"/>
  <c r="H38" i="37" s="1"/>
  <c r="G38" i="37" s="1"/>
  <c r="V35" i="37"/>
  <c r="L34" i="37"/>
  <c r="H34" i="37" s="1"/>
  <c r="G34" i="37" s="1"/>
  <c r="V31" i="37"/>
  <c r="L30" i="37"/>
  <c r="V27" i="37"/>
  <c r="M60" i="37"/>
  <c r="M57" i="37"/>
  <c r="U55" i="37"/>
  <c r="U52" i="37"/>
  <c r="Q52" i="37" s="1"/>
  <c r="P52" i="37" s="1"/>
  <c r="M50" i="37"/>
  <c r="U46" i="37"/>
  <c r="M44" i="37"/>
  <c r="M41" i="37"/>
  <c r="U39" i="37"/>
  <c r="M37" i="37"/>
  <c r="U35" i="37"/>
  <c r="M33" i="37"/>
  <c r="U31" i="37"/>
  <c r="Q31" i="37" s="1"/>
  <c r="P31" i="37" s="1"/>
  <c r="H30" i="37" l="1"/>
  <c r="G30" i="37" s="1"/>
  <c r="Q59" i="37"/>
  <c r="P59" i="37" s="1"/>
  <c r="H27" i="37"/>
  <c r="Q57" i="37"/>
  <c r="P57" i="37" s="1"/>
  <c r="Q38" i="37"/>
  <c r="P38" i="37" s="1"/>
  <c r="H29" i="37"/>
  <c r="G29" i="37" s="1"/>
  <c r="Q28" i="37"/>
  <c r="P28" i="37" s="1"/>
  <c r="Q49" i="37"/>
  <c r="P49" i="37" s="1"/>
  <c r="Q63" i="37"/>
  <c r="P63" i="37" s="1"/>
  <c r="Q34" i="37"/>
  <c r="P34" i="37" s="1"/>
  <c r="Q51" i="37"/>
  <c r="P51" i="37" s="1"/>
  <c r="Q56" i="37"/>
  <c r="P56" i="37" s="1"/>
  <c r="H39" i="37"/>
  <c r="G39" i="37" s="1"/>
  <c r="Q39" i="37"/>
  <c r="P39" i="37" s="1"/>
  <c r="Q53" i="37"/>
  <c r="P53" i="37" s="1"/>
  <c r="H36" i="37"/>
  <c r="G36" i="37" s="1"/>
  <c r="Q36" i="37"/>
  <c r="P36" i="37" s="1"/>
  <c r="Q44" i="37"/>
  <c r="P44" i="37" s="1"/>
  <c r="Q43" i="37"/>
  <c r="P43" i="37" s="1"/>
  <c r="Q35" i="37"/>
  <c r="P35" i="37" s="1"/>
  <c r="Q60" i="37"/>
  <c r="P60" i="37" s="1"/>
  <c r="Q54" i="37"/>
  <c r="P54" i="37" s="1"/>
  <c r="Q55" i="37"/>
  <c r="P55" i="37" s="1"/>
  <c r="Q27" i="37"/>
  <c r="P27" i="37" s="1"/>
  <c r="Q37" i="37"/>
  <c r="P37" i="37" s="1"/>
  <c r="Q45" i="37"/>
  <c r="P45" i="37" s="1"/>
  <c r="Q30" i="37"/>
  <c r="P30" i="37" s="1"/>
  <c r="Q46" i="37"/>
  <c r="P46" i="37" s="1"/>
  <c r="Q41" i="37"/>
  <c r="P41" i="37" s="1"/>
  <c r="Q29" i="37"/>
  <c r="P29" i="37" s="1"/>
  <c r="Q50" i="37"/>
  <c r="P50" i="37" s="1"/>
  <c r="Q48" i="37"/>
  <c r="P48" i="37" s="1"/>
  <c r="H65" i="37" l="1"/>
  <c r="G65" i="37" s="1"/>
  <c r="H64" i="37"/>
  <c r="G64" i="37" s="1"/>
  <c r="Q65" i="37"/>
  <c r="P65" i="37" s="1"/>
  <c r="Q64" i="37"/>
  <c r="P64" i="37" s="1"/>
  <c r="AP72" i="36" l="1"/>
  <c r="AO72" i="36"/>
  <c r="AL72" i="36"/>
  <c r="AK72" i="36"/>
  <c r="AD72" i="36"/>
  <c r="AC72" i="36"/>
  <c r="W72" i="36"/>
  <c r="V72" i="36"/>
  <c r="S72" i="36"/>
  <c r="R72" i="36"/>
  <c r="O72" i="36"/>
  <c r="N72" i="36"/>
  <c r="AP71" i="36"/>
  <c r="AO71" i="36"/>
  <c r="AN71" i="36" s="1"/>
  <c r="AL71" i="36"/>
  <c r="AK71" i="36"/>
  <c r="AJ71" i="36" s="1"/>
  <c r="AH71" i="36"/>
  <c r="AG71" i="36"/>
  <c r="AF71" i="36" s="1"/>
  <c r="AD71" i="36"/>
  <c r="AC71" i="36"/>
  <c r="AB71" i="36" s="1"/>
  <c r="W71" i="36"/>
  <c r="V71" i="36"/>
  <c r="U71" i="36" s="1"/>
  <c r="S71" i="36"/>
  <c r="R71" i="36"/>
  <c r="Q71" i="36" s="1"/>
  <c r="O71" i="36"/>
  <c r="N71" i="36"/>
  <c r="M71" i="36" s="1"/>
  <c r="K71" i="36"/>
  <c r="J71" i="36"/>
  <c r="I71" i="36" s="1"/>
  <c r="AD68" i="36"/>
  <c r="AC68" i="36"/>
  <c r="AB68" i="36" s="1"/>
  <c r="K68" i="36"/>
  <c r="J68" i="36"/>
  <c r="I68" i="36" s="1"/>
  <c r="AD64" i="36"/>
  <c r="AC64" i="36"/>
  <c r="AB64" i="36" s="1"/>
  <c r="K64" i="36"/>
  <c r="J64" i="36"/>
  <c r="I64" i="36" s="1"/>
  <c r="AD63" i="36"/>
  <c r="AC63" i="36"/>
  <c r="AB63" i="36" s="1"/>
  <c r="K63" i="36"/>
  <c r="J63" i="36"/>
  <c r="I63" i="36" s="1"/>
  <c r="AD62" i="36"/>
  <c r="AC62" i="36"/>
  <c r="AB62" i="36" s="1"/>
  <c r="K62" i="36"/>
  <c r="J62" i="36"/>
  <c r="I62" i="36" s="1"/>
  <c r="AD58" i="36"/>
  <c r="AC58" i="36"/>
  <c r="AB58" i="36" s="1"/>
  <c r="AD57" i="36"/>
  <c r="AC57" i="36"/>
  <c r="AB57" i="36" s="1"/>
  <c r="AD56" i="36"/>
  <c r="AC56" i="36"/>
  <c r="AB56" i="36" s="1"/>
  <c r="AD55" i="36"/>
  <c r="AC55" i="36"/>
  <c r="AB55" i="36" s="1"/>
  <c r="AD52" i="36"/>
  <c r="AC52" i="36"/>
  <c r="AB52" i="36" s="1"/>
  <c r="AD51" i="36"/>
  <c r="AC51" i="36"/>
  <c r="AB51" i="36" s="1"/>
  <c r="K51" i="36"/>
  <c r="J51" i="36"/>
  <c r="I51" i="36" s="1"/>
  <c r="AD50" i="36"/>
  <c r="AC50" i="36"/>
  <c r="AB50" i="36" s="1"/>
  <c r="AD49" i="36"/>
  <c r="AC49" i="36"/>
  <c r="AB49" i="36" s="1"/>
  <c r="AD47" i="36"/>
  <c r="AC47" i="36"/>
  <c r="AB47" i="36" s="1"/>
  <c r="AP46" i="36"/>
  <c r="AO46" i="36"/>
  <c r="AN46" i="36" s="1"/>
  <c r="W46" i="36"/>
  <c r="V46" i="36"/>
  <c r="U46" i="36" s="1"/>
  <c r="AD44" i="36"/>
  <c r="AC44" i="36"/>
  <c r="AB44" i="36" s="1"/>
  <c r="K44" i="36"/>
  <c r="J44" i="36"/>
  <c r="I44" i="36" s="1"/>
  <c r="AD43" i="36"/>
  <c r="AC43" i="36"/>
  <c r="AB43" i="36" s="1"/>
  <c r="AD42" i="36"/>
  <c r="AC42" i="36"/>
  <c r="AB42" i="36" s="1"/>
  <c r="AD40" i="36"/>
  <c r="AC40" i="36"/>
  <c r="AB40" i="36" s="1"/>
  <c r="K40" i="36"/>
  <c r="J40" i="36"/>
  <c r="I40" i="36" s="1"/>
  <c r="AQ34" i="36"/>
  <c r="AP34" i="36"/>
  <c r="AM34" i="36"/>
  <c r="AL34" i="36"/>
  <c r="AI34" i="36"/>
  <c r="AH34" i="36"/>
  <c r="AE34" i="36"/>
  <c r="AD34" i="36"/>
  <c r="X34" i="36"/>
  <c r="W34" i="36"/>
  <c r="T34" i="36"/>
  <c r="S34" i="36"/>
  <c r="P34" i="36"/>
  <c r="O34" i="36"/>
  <c r="L34" i="36"/>
  <c r="K34" i="36"/>
  <c r="AI70" i="35"/>
  <c r="AH70" i="35"/>
  <c r="AG70" i="35" s="1"/>
  <c r="AE70" i="35"/>
  <c r="AD70" i="35"/>
  <c r="AC70" i="35" s="1"/>
  <c r="AA70" i="35"/>
  <c r="Z70" i="35"/>
  <c r="S70" i="35"/>
  <c r="R70" i="35"/>
  <c r="Q70" i="35" s="1"/>
  <c r="O70" i="35"/>
  <c r="N70" i="35"/>
  <c r="M70" i="35" s="1"/>
  <c r="AJ33" i="35"/>
  <c r="AI33" i="35"/>
  <c r="AH69" i="35" s="1"/>
  <c r="AF33" i="35"/>
  <c r="AE33" i="35"/>
  <c r="AB33" i="35"/>
  <c r="AA33" i="35"/>
  <c r="T33" i="35"/>
  <c r="S33" i="35"/>
  <c r="P33" i="35"/>
  <c r="O33" i="35"/>
  <c r="L33" i="35"/>
  <c r="K70" i="35" s="1"/>
  <c r="K33" i="35"/>
  <c r="L61" i="7"/>
  <c r="M61" i="7"/>
  <c r="L62" i="7"/>
  <c r="M62" i="7"/>
  <c r="I61" i="7"/>
  <c r="J61" i="7"/>
  <c r="I62" i="7"/>
  <c r="J62" i="7"/>
  <c r="N22" i="7"/>
  <c r="M22" i="7"/>
  <c r="K22" i="7"/>
  <c r="J22" i="7"/>
  <c r="J51" i="7" s="1"/>
  <c r="U29" i="21"/>
  <c r="T29" i="21"/>
  <c r="R29" i="21"/>
  <c r="Q29" i="21"/>
  <c r="Q59" i="21" s="1"/>
  <c r="J29" i="21"/>
  <c r="J36" i="21" s="1"/>
  <c r="K29" i="21"/>
  <c r="M29" i="21"/>
  <c r="N29" i="21"/>
  <c r="Z29" i="21"/>
  <c r="AA29" i="21"/>
  <c r="Z44" i="21" s="1"/>
  <c r="AC29" i="21"/>
  <c r="AD29" i="21"/>
  <c r="AG29" i="21"/>
  <c r="AH29" i="21"/>
  <c r="AJ29" i="21"/>
  <c r="AK29" i="21"/>
  <c r="J34" i="21"/>
  <c r="AB34" i="21"/>
  <c r="AC34" i="21"/>
  <c r="AI34" i="21"/>
  <c r="AJ34" i="21"/>
  <c r="I35" i="21"/>
  <c r="AB35" i="21"/>
  <c r="AC35" i="21"/>
  <c r="AI35" i="21"/>
  <c r="AJ35" i="21"/>
  <c r="I36" i="21"/>
  <c r="AB36" i="21"/>
  <c r="AC36" i="21"/>
  <c r="AF36" i="21"/>
  <c r="AE36" i="21" s="1"/>
  <c r="AI36" i="21"/>
  <c r="AJ36" i="21"/>
  <c r="I37" i="21"/>
  <c r="AB37" i="21"/>
  <c r="AC37" i="21"/>
  <c r="AI37" i="21"/>
  <c r="AJ37" i="21"/>
  <c r="I38" i="21"/>
  <c r="J38" i="21"/>
  <c r="AB38" i="21"/>
  <c r="AC38" i="21"/>
  <c r="AI38" i="21"/>
  <c r="AJ38" i="21"/>
  <c r="I39" i="21"/>
  <c r="AB39" i="21"/>
  <c r="AC39" i="21"/>
  <c r="AI39" i="21"/>
  <c r="AJ39" i="21"/>
  <c r="I40" i="21"/>
  <c r="J40" i="21"/>
  <c r="AB40" i="21"/>
  <c r="AC40" i="21"/>
  <c r="AI40" i="21"/>
  <c r="AJ40" i="21"/>
  <c r="I41" i="21"/>
  <c r="J41" i="21"/>
  <c r="AB41" i="21"/>
  <c r="AC41" i="21"/>
  <c r="AI41" i="21"/>
  <c r="AJ41" i="21"/>
  <c r="I42" i="21"/>
  <c r="AB42" i="21"/>
  <c r="AC42" i="21"/>
  <c r="AI42" i="21"/>
  <c r="AJ42" i="21"/>
  <c r="I43" i="21"/>
  <c r="AB43" i="21"/>
  <c r="AC43" i="21"/>
  <c r="AI43" i="21"/>
  <c r="AJ43" i="21"/>
  <c r="I44" i="21"/>
  <c r="J44" i="21"/>
  <c r="AB44" i="21"/>
  <c r="AC44" i="21"/>
  <c r="AI44" i="21"/>
  <c r="AJ44" i="21"/>
  <c r="I45" i="21"/>
  <c r="AB45" i="21"/>
  <c r="AC45" i="21"/>
  <c r="AI45" i="21"/>
  <c r="AJ45" i="21"/>
  <c r="J46" i="21"/>
  <c r="Y46" i="21"/>
  <c r="X46" i="21" s="1"/>
  <c r="AB46" i="21"/>
  <c r="AC46" i="21"/>
  <c r="AI46" i="21"/>
  <c r="AJ46" i="21"/>
  <c r="I47" i="21"/>
  <c r="J47" i="21"/>
  <c r="AB47" i="21"/>
  <c r="AC47" i="21"/>
  <c r="AI47" i="21"/>
  <c r="AJ47" i="21"/>
  <c r="I48" i="21"/>
  <c r="AB48" i="21"/>
  <c r="AC48" i="21"/>
  <c r="AI48" i="21"/>
  <c r="AJ48" i="21"/>
  <c r="I49" i="21"/>
  <c r="J49" i="21"/>
  <c r="AB49" i="21"/>
  <c r="AC49" i="21"/>
  <c r="AI49" i="21"/>
  <c r="AJ49" i="21"/>
  <c r="I50" i="21"/>
  <c r="J50" i="21"/>
  <c r="AB50" i="21"/>
  <c r="AC50" i="21"/>
  <c r="AI50" i="21"/>
  <c r="AJ50" i="21"/>
  <c r="I51" i="21"/>
  <c r="J51" i="21"/>
  <c r="AB51" i="21"/>
  <c r="AC51" i="21"/>
  <c r="AI51" i="21"/>
  <c r="AJ51" i="21"/>
  <c r="I52" i="21"/>
  <c r="J52" i="21"/>
  <c r="AB52" i="21"/>
  <c r="AC52" i="21"/>
  <c r="AI52" i="21"/>
  <c r="AJ52" i="21"/>
  <c r="I53" i="21"/>
  <c r="J53" i="21"/>
  <c r="AB53" i="21"/>
  <c r="AC53" i="21"/>
  <c r="AI53" i="21"/>
  <c r="AJ53" i="21"/>
  <c r="I54" i="21"/>
  <c r="J54" i="21"/>
  <c r="AB54" i="21"/>
  <c r="AC54" i="21"/>
  <c r="AI54" i="21"/>
  <c r="AJ54" i="21"/>
  <c r="I55" i="21"/>
  <c r="J55" i="21"/>
  <c r="AB55" i="21"/>
  <c r="AC55" i="21"/>
  <c r="AI55" i="21"/>
  <c r="AJ55" i="21"/>
  <c r="I56" i="21"/>
  <c r="J56" i="21"/>
  <c r="AB56" i="21"/>
  <c r="AC56" i="21"/>
  <c r="AI56" i="21"/>
  <c r="AJ56" i="21"/>
  <c r="I57" i="21"/>
  <c r="H57" i="21" s="1"/>
  <c r="G57" i="21" s="1"/>
  <c r="J57" i="21"/>
  <c r="L57" i="21"/>
  <c r="M57" i="21"/>
  <c r="P57" i="21"/>
  <c r="O57" i="21" s="1"/>
  <c r="Q57" i="21"/>
  <c r="S57" i="21"/>
  <c r="T57" i="21"/>
  <c r="Y57" i="21"/>
  <c r="X57" i="21" s="1"/>
  <c r="W57" i="21" s="1"/>
  <c r="Z57" i="21"/>
  <c r="AB57" i="21"/>
  <c r="AC57" i="21"/>
  <c r="AF57" i="21"/>
  <c r="AE57" i="21" s="1"/>
  <c r="AG57" i="21"/>
  <c r="AI57" i="21"/>
  <c r="AJ57" i="21"/>
  <c r="I58" i="21"/>
  <c r="J58" i="21"/>
  <c r="Z58" i="21"/>
  <c r="AB58" i="21"/>
  <c r="AC58" i="21"/>
  <c r="AI58" i="21"/>
  <c r="AJ58" i="21"/>
  <c r="I59" i="21"/>
  <c r="J59" i="21"/>
  <c r="AB59" i="21"/>
  <c r="AC59" i="21"/>
  <c r="AI59" i="21"/>
  <c r="AJ59" i="21"/>
  <c r="I60" i="21"/>
  <c r="J60" i="21"/>
  <c r="AB60" i="21"/>
  <c r="AC60" i="21"/>
  <c r="AI60" i="21"/>
  <c r="AJ60" i="21"/>
  <c r="I61" i="21"/>
  <c r="J61" i="21"/>
  <c r="AB61" i="21"/>
  <c r="AC61" i="21"/>
  <c r="AI61" i="21"/>
  <c r="AJ61" i="21"/>
  <c r="I62" i="21"/>
  <c r="J62" i="21"/>
  <c r="Y62" i="21"/>
  <c r="X62" i="21" s="1"/>
  <c r="AB62" i="21"/>
  <c r="AC62" i="21"/>
  <c r="AI62" i="21"/>
  <c r="AJ62" i="21"/>
  <c r="I63" i="21"/>
  <c r="J63" i="21"/>
  <c r="AB63" i="21"/>
  <c r="AC63" i="21"/>
  <c r="AI63" i="21"/>
  <c r="AJ63" i="21"/>
  <c r="I64" i="21"/>
  <c r="H64" i="21" s="1"/>
  <c r="G64" i="21" s="1"/>
  <c r="J64" i="21"/>
  <c r="L64" i="21"/>
  <c r="M64" i="21"/>
  <c r="P64" i="21"/>
  <c r="O64" i="21" s="1"/>
  <c r="Q64" i="21"/>
  <c r="S64" i="21"/>
  <c r="T64" i="21"/>
  <c r="Y64" i="21"/>
  <c r="X64" i="21" s="1"/>
  <c r="W64" i="21" s="1"/>
  <c r="Z64" i="21"/>
  <c r="AB64" i="21"/>
  <c r="AC64" i="21"/>
  <c r="AF64" i="21"/>
  <c r="AE64" i="21" s="1"/>
  <c r="AG64" i="21"/>
  <c r="AI64" i="21"/>
  <c r="AJ64" i="21"/>
  <c r="I65" i="21"/>
  <c r="H65" i="21" s="1"/>
  <c r="G65" i="21" s="1"/>
  <c r="J65" i="21"/>
  <c r="L65" i="21"/>
  <c r="M65" i="21"/>
  <c r="P65" i="21"/>
  <c r="O65" i="21" s="1"/>
  <c r="Q65" i="21"/>
  <c r="S65" i="21"/>
  <c r="T65" i="21"/>
  <c r="Y65" i="21"/>
  <c r="X65" i="21" s="1"/>
  <c r="W65" i="21" s="1"/>
  <c r="Z65" i="21"/>
  <c r="AB65" i="21"/>
  <c r="AC65" i="21"/>
  <c r="AF65" i="21"/>
  <c r="AE65" i="21" s="1"/>
  <c r="AG65" i="21"/>
  <c r="AI65" i="21"/>
  <c r="AJ65" i="21"/>
  <c r="I66" i="21"/>
  <c r="J66" i="21"/>
  <c r="Y66" i="21"/>
  <c r="X66" i="21" s="1"/>
  <c r="AB66" i="21"/>
  <c r="AC66" i="21"/>
  <c r="AI66" i="21"/>
  <c r="AJ66" i="21"/>
  <c r="I67" i="21"/>
  <c r="J67" i="21"/>
  <c r="AB67" i="21"/>
  <c r="AC67" i="21"/>
  <c r="AI67" i="21"/>
  <c r="AJ67" i="21"/>
  <c r="I69" i="21"/>
  <c r="H69" i="21" s="1"/>
  <c r="G69" i="21" s="1"/>
  <c r="J69" i="21"/>
  <c r="L69" i="21"/>
  <c r="M69" i="21"/>
  <c r="P69" i="21"/>
  <c r="O69" i="21" s="1"/>
  <c r="Q69" i="21"/>
  <c r="S69" i="21"/>
  <c r="T69" i="21"/>
  <c r="Y69" i="21"/>
  <c r="X69" i="21" s="1"/>
  <c r="W69" i="21" s="1"/>
  <c r="Z69" i="21"/>
  <c r="AB69" i="21"/>
  <c r="AC69" i="21"/>
  <c r="AF69" i="21"/>
  <c r="AE69" i="21" s="1"/>
  <c r="AG69" i="21"/>
  <c r="AI69" i="21"/>
  <c r="AJ69" i="21"/>
  <c r="I68" i="21"/>
  <c r="H68" i="21" s="1"/>
  <c r="G68" i="21" s="1"/>
  <c r="J68" i="21"/>
  <c r="L68" i="21"/>
  <c r="M68" i="21"/>
  <c r="P68" i="21"/>
  <c r="O68" i="21" s="1"/>
  <c r="Q68" i="21"/>
  <c r="S68" i="21"/>
  <c r="T68" i="21"/>
  <c r="Y68" i="21"/>
  <c r="X68" i="21" s="1"/>
  <c r="W68" i="21" s="1"/>
  <c r="Z68" i="21"/>
  <c r="AB68" i="21"/>
  <c r="AC68" i="21"/>
  <c r="AF68" i="21"/>
  <c r="AE68" i="21" s="1"/>
  <c r="AG68" i="21"/>
  <c r="AI68" i="21"/>
  <c r="AJ68" i="21"/>
  <c r="I70" i="21"/>
  <c r="J70" i="21"/>
  <c r="AB70" i="21"/>
  <c r="AC70" i="21"/>
  <c r="AI70" i="21"/>
  <c r="AJ70" i="21"/>
  <c r="K31" i="20"/>
  <c r="J35" i="20" s="1"/>
  <c r="L31" i="20"/>
  <c r="O31" i="20"/>
  <c r="P31" i="20"/>
  <c r="O40" i="20" s="1"/>
  <c r="S31" i="20"/>
  <c r="T31" i="20"/>
  <c r="AA31" i="20"/>
  <c r="AB31" i="20"/>
  <c r="AE31" i="20"/>
  <c r="AE59" i="20" s="1"/>
  <c r="AF31" i="20"/>
  <c r="AI31" i="20"/>
  <c r="AJ31" i="20"/>
  <c r="AH34" i="20" s="1"/>
  <c r="J36" i="20"/>
  <c r="J37" i="20"/>
  <c r="J38" i="20"/>
  <c r="J39" i="20"/>
  <c r="J40" i="20"/>
  <c r="J41" i="20"/>
  <c r="J42" i="20"/>
  <c r="J43" i="20"/>
  <c r="J44" i="20"/>
  <c r="J45" i="20"/>
  <c r="J46" i="20"/>
  <c r="N46" i="20"/>
  <c r="AE46" i="20"/>
  <c r="J48" i="20"/>
  <c r="J49" i="20"/>
  <c r="J50" i="20"/>
  <c r="AD50" i="20"/>
  <c r="J51" i="20"/>
  <c r="AH51" i="20"/>
  <c r="K52" i="20"/>
  <c r="AE52" i="20"/>
  <c r="AE53" i="20"/>
  <c r="K54" i="20"/>
  <c r="AE54" i="20"/>
  <c r="AE55" i="20"/>
  <c r="K56" i="20"/>
  <c r="AE56" i="20"/>
  <c r="AE57" i="20"/>
  <c r="K58" i="20"/>
  <c r="AE58" i="20"/>
  <c r="O59" i="20"/>
  <c r="AD59" i="20"/>
  <c r="J60" i="20"/>
  <c r="AD60" i="20"/>
  <c r="AD61" i="20"/>
  <c r="J62" i="20"/>
  <c r="O62" i="20"/>
  <c r="K63" i="20"/>
  <c r="AE63" i="20"/>
  <c r="J64" i="20"/>
  <c r="J65" i="20"/>
  <c r="AD65" i="20"/>
  <c r="J66" i="20"/>
  <c r="J67" i="20"/>
  <c r="AD67" i="20"/>
  <c r="J69" i="20"/>
  <c r="N69" i="20"/>
  <c r="O69" i="20"/>
  <c r="AD69" i="20"/>
  <c r="AE69" i="20"/>
  <c r="J68" i="20"/>
  <c r="I68" i="20" s="1"/>
  <c r="K68" i="20"/>
  <c r="N68" i="20"/>
  <c r="M68" i="20" s="1"/>
  <c r="O68" i="20"/>
  <c r="R68" i="20"/>
  <c r="Q68" i="20" s="1"/>
  <c r="S68" i="20"/>
  <c r="Z68" i="20"/>
  <c r="X68" i="20" s="1"/>
  <c r="W68" i="20" s="1"/>
  <c r="AA68" i="20"/>
  <c r="AD68" i="20"/>
  <c r="AC68" i="20" s="1"/>
  <c r="AE68" i="20"/>
  <c r="AH68" i="20"/>
  <c r="AG68" i="20" s="1"/>
  <c r="AI68" i="20"/>
  <c r="AD70" i="20"/>
  <c r="J28" i="19"/>
  <c r="K28" i="19"/>
  <c r="M28" i="19"/>
  <c r="N28" i="19"/>
  <c r="L43" i="19" s="1"/>
  <c r="Q28" i="19"/>
  <c r="R28" i="19"/>
  <c r="P34" i="19" s="1"/>
  <c r="T28" i="19"/>
  <c r="U28" i="19"/>
  <c r="Z28" i="19"/>
  <c r="AA28" i="19"/>
  <c r="AC28" i="19"/>
  <c r="AD28" i="19"/>
  <c r="AB47" i="19" s="1"/>
  <c r="AG28" i="19"/>
  <c r="AH28" i="19"/>
  <c r="AF37" i="19" s="1"/>
  <c r="AJ28" i="19"/>
  <c r="AI40" i="19" s="1"/>
  <c r="AK28" i="19"/>
  <c r="AI35" i="19"/>
  <c r="P38" i="19"/>
  <c r="O38" i="19" s="1"/>
  <c r="Q38" i="19"/>
  <c r="S38" i="19"/>
  <c r="T38" i="19"/>
  <c r="AF38" i="19"/>
  <c r="AE38" i="19" s="1"/>
  <c r="AG38" i="19"/>
  <c r="AI38" i="19"/>
  <c r="AJ38" i="19"/>
  <c r="P39" i="19"/>
  <c r="O39" i="19" s="1"/>
  <c r="Q39" i="19"/>
  <c r="S39" i="19"/>
  <c r="T39" i="19"/>
  <c r="AF39" i="19"/>
  <c r="AE39" i="19" s="1"/>
  <c r="AG39" i="19"/>
  <c r="AI39" i="19"/>
  <c r="AJ39" i="19"/>
  <c r="AI41" i="19"/>
  <c r="AI42" i="19"/>
  <c r="AI43" i="19"/>
  <c r="AI45" i="19"/>
  <c r="P46" i="19"/>
  <c r="O46" i="19" s="1"/>
  <c r="Q46" i="19"/>
  <c r="S46" i="19"/>
  <c r="T46" i="19"/>
  <c r="AF46" i="19"/>
  <c r="AE46" i="19" s="1"/>
  <c r="AG46" i="19"/>
  <c r="AI46" i="19"/>
  <c r="AJ46" i="19"/>
  <c r="S47" i="19"/>
  <c r="P48" i="19"/>
  <c r="O48" i="19" s="1"/>
  <c r="Q48" i="19"/>
  <c r="S48" i="19"/>
  <c r="T48" i="19"/>
  <c r="AF48" i="19"/>
  <c r="AE48" i="19" s="1"/>
  <c r="AG48" i="19"/>
  <c r="AI48" i="19"/>
  <c r="AJ48" i="19"/>
  <c r="AI49" i="19"/>
  <c r="L50" i="19"/>
  <c r="AI50" i="19"/>
  <c r="AI51" i="19"/>
  <c r="AI52" i="19"/>
  <c r="AI53" i="19"/>
  <c r="AJ53" i="19"/>
  <c r="AI54" i="19"/>
  <c r="AI55" i="19"/>
  <c r="AI56" i="19"/>
  <c r="AI57" i="19"/>
  <c r="AI58" i="19"/>
  <c r="AI59" i="19"/>
  <c r="AI60" i="19"/>
  <c r="AI61" i="19"/>
  <c r="AI62" i="19"/>
  <c r="AI63" i="19"/>
  <c r="AI64" i="19"/>
  <c r="AI65" i="19"/>
  <c r="AI66" i="19"/>
  <c r="AI68" i="19"/>
  <c r="I67" i="19"/>
  <c r="H67" i="19" s="1"/>
  <c r="G67" i="19" s="1"/>
  <c r="J67" i="19"/>
  <c r="P67" i="19"/>
  <c r="O67" i="19" s="1"/>
  <c r="Q67" i="19"/>
  <c r="S67" i="19"/>
  <c r="T67" i="19"/>
  <c r="Y67" i="19"/>
  <c r="X67" i="19" s="1"/>
  <c r="W67" i="19" s="1"/>
  <c r="Z67" i="19"/>
  <c r="AB67" i="19"/>
  <c r="AC67" i="19"/>
  <c r="AF67" i="19"/>
  <c r="AE67" i="19" s="1"/>
  <c r="AG67" i="19"/>
  <c r="AI67" i="19"/>
  <c r="AJ67" i="19"/>
  <c r="J28" i="18"/>
  <c r="K28" i="18"/>
  <c r="M28" i="18"/>
  <c r="M46" i="18" s="1"/>
  <c r="N28" i="18"/>
  <c r="Q28" i="18"/>
  <c r="R28" i="18"/>
  <c r="T28" i="18"/>
  <c r="U28" i="18"/>
  <c r="S59" i="18" s="1"/>
  <c r="Z28" i="18"/>
  <c r="Z61" i="18" s="1"/>
  <c r="AA28" i="18"/>
  <c r="AC28" i="18"/>
  <c r="AC34" i="18" s="1"/>
  <c r="AD28" i="18"/>
  <c r="AG28" i="18"/>
  <c r="AH28" i="18"/>
  <c r="AJ28" i="18"/>
  <c r="AK28" i="18"/>
  <c r="AF37" i="18"/>
  <c r="AE37" i="18" s="1"/>
  <c r="AG37" i="18"/>
  <c r="AI37" i="18"/>
  <c r="AJ37" i="18"/>
  <c r="L40" i="18"/>
  <c r="I42" i="18"/>
  <c r="H42" i="18" s="1"/>
  <c r="J42" i="18"/>
  <c r="L42" i="18"/>
  <c r="M42" i="18"/>
  <c r="Y42" i="18"/>
  <c r="X42" i="18" s="1"/>
  <c r="Z42" i="18"/>
  <c r="AB42" i="18"/>
  <c r="AC42" i="18"/>
  <c r="I53" i="18"/>
  <c r="H53" i="18" s="1"/>
  <c r="J53" i="18"/>
  <c r="L53" i="18"/>
  <c r="M53" i="18"/>
  <c r="Y53" i="18"/>
  <c r="X53" i="18" s="1"/>
  <c r="Z53" i="18"/>
  <c r="AB53" i="18"/>
  <c r="AC53" i="18"/>
  <c r="L55" i="18"/>
  <c r="I68" i="18"/>
  <c r="H68" i="18" s="1"/>
  <c r="J68" i="18"/>
  <c r="L68" i="18"/>
  <c r="M68" i="18"/>
  <c r="P68" i="18"/>
  <c r="O68" i="18" s="1"/>
  <c r="G68" i="18" s="1"/>
  <c r="Q68" i="18"/>
  <c r="S68" i="18"/>
  <c r="T68" i="18"/>
  <c r="Y68" i="18"/>
  <c r="X68" i="18" s="1"/>
  <c r="W68" i="18" s="1"/>
  <c r="Z68" i="18"/>
  <c r="AB68" i="18"/>
  <c r="AC68" i="18"/>
  <c r="AF68" i="18"/>
  <c r="AE68" i="18" s="1"/>
  <c r="AG68" i="18"/>
  <c r="AI68" i="18"/>
  <c r="AJ68" i="18"/>
  <c r="I67" i="18"/>
  <c r="H67" i="18" s="1"/>
  <c r="J67" i="18"/>
  <c r="L67" i="18"/>
  <c r="M67" i="18"/>
  <c r="P67" i="18"/>
  <c r="O67" i="18" s="1"/>
  <c r="G67" i="18" s="1"/>
  <c r="Q67" i="18"/>
  <c r="S67" i="18"/>
  <c r="T67" i="18"/>
  <c r="Y67" i="18"/>
  <c r="X67" i="18" s="1"/>
  <c r="W67" i="18" s="1"/>
  <c r="Z67" i="18"/>
  <c r="AB67" i="18"/>
  <c r="AC67" i="18"/>
  <c r="AF67" i="18"/>
  <c r="AE67" i="18" s="1"/>
  <c r="AG67" i="18"/>
  <c r="AI67" i="18"/>
  <c r="AJ67" i="18"/>
  <c r="J34" i="17"/>
  <c r="K34" i="17"/>
  <c r="M34" i="17"/>
  <c r="N34" i="17"/>
  <c r="Q34" i="17"/>
  <c r="R34" i="17"/>
  <c r="Q72" i="17" s="1"/>
  <c r="T34" i="17"/>
  <c r="U34" i="17"/>
  <c r="X34" i="17"/>
  <c r="Y34" i="17"/>
  <c r="AA34" i="17"/>
  <c r="AB34" i="17"/>
  <c r="AG34" i="17"/>
  <c r="AH34" i="17"/>
  <c r="AF58" i="17" s="1"/>
  <c r="AE58" i="17" s="1"/>
  <c r="AJ34" i="17"/>
  <c r="AK34" i="17"/>
  <c r="AN34" i="17"/>
  <c r="AO34" i="17"/>
  <c r="AQ34" i="17"/>
  <c r="AR34" i="17"/>
  <c r="AU34" i="17"/>
  <c r="AV34" i="17"/>
  <c r="AT49" i="17" s="1"/>
  <c r="AX34" i="17"/>
  <c r="AY34" i="17"/>
  <c r="AI39" i="17"/>
  <c r="AJ39" i="17"/>
  <c r="AP39" i="17"/>
  <c r="AQ39" i="17"/>
  <c r="AI40" i="17"/>
  <c r="AJ40" i="17"/>
  <c r="AP40" i="17"/>
  <c r="AQ40" i="17"/>
  <c r="AI41" i="17"/>
  <c r="AJ41" i="17"/>
  <c r="AP41" i="17"/>
  <c r="AQ41" i="17"/>
  <c r="I42" i="17"/>
  <c r="AI42" i="17"/>
  <c r="AJ42" i="17"/>
  <c r="AP42" i="17"/>
  <c r="AQ42" i="17"/>
  <c r="AI43" i="17"/>
  <c r="AJ43" i="17"/>
  <c r="AP43" i="17"/>
  <c r="AQ43" i="17"/>
  <c r="AI44" i="17"/>
  <c r="AJ44" i="17"/>
  <c r="AP44" i="17"/>
  <c r="AQ44" i="17"/>
  <c r="AI45" i="17"/>
  <c r="AJ45" i="17"/>
  <c r="AP45" i="17"/>
  <c r="AQ45" i="17"/>
  <c r="AI46" i="17"/>
  <c r="AJ46" i="17"/>
  <c r="AP46" i="17"/>
  <c r="AQ46" i="17"/>
  <c r="I47" i="17"/>
  <c r="AI47" i="17"/>
  <c r="AJ47" i="17"/>
  <c r="AP47" i="17"/>
  <c r="AQ47" i="17"/>
  <c r="AI48" i="17"/>
  <c r="AJ48" i="17"/>
  <c r="AP48" i="17"/>
  <c r="AQ48" i="17"/>
  <c r="AI49" i="17"/>
  <c r="AJ49" i="17"/>
  <c r="AP49" i="17"/>
  <c r="AQ49" i="17"/>
  <c r="AI50" i="17"/>
  <c r="AJ50" i="17"/>
  <c r="AP50" i="17"/>
  <c r="AQ50" i="17"/>
  <c r="AI51" i="17"/>
  <c r="AJ51" i="17"/>
  <c r="AP51" i="17"/>
  <c r="AQ51" i="17"/>
  <c r="AI52" i="17"/>
  <c r="AJ52" i="17"/>
  <c r="AP52" i="17"/>
  <c r="AQ52" i="17"/>
  <c r="AI53" i="17"/>
  <c r="AJ53" i="17"/>
  <c r="AP53" i="17"/>
  <c r="AQ53" i="17"/>
  <c r="AI54" i="17"/>
  <c r="AJ54" i="17"/>
  <c r="AP54" i="17"/>
  <c r="AQ54" i="17"/>
  <c r="AI55" i="17"/>
  <c r="AJ55" i="17"/>
  <c r="AP55" i="17"/>
  <c r="AQ55" i="17"/>
  <c r="AI56" i="17"/>
  <c r="AJ56" i="17"/>
  <c r="AP56" i="17"/>
  <c r="AQ56" i="17"/>
  <c r="AI57" i="17"/>
  <c r="AJ57" i="17"/>
  <c r="AP57" i="17"/>
  <c r="AQ57" i="17"/>
  <c r="AI58" i="17"/>
  <c r="AJ58" i="17"/>
  <c r="AP58" i="17"/>
  <c r="AQ58" i="17"/>
  <c r="P59" i="17"/>
  <c r="AF59" i="17"/>
  <c r="AE59" i="17" s="1"/>
  <c r="AI59" i="17"/>
  <c r="AJ59" i="17"/>
  <c r="AP59" i="17"/>
  <c r="AQ59" i="17"/>
  <c r="Q60" i="17"/>
  <c r="AI60" i="17"/>
  <c r="AJ60" i="17"/>
  <c r="AP60" i="17"/>
  <c r="AQ60" i="17"/>
  <c r="AI61" i="17"/>
  <c r="AJ61" i="17"/>
  <c r="AP61" i="17"/>
  <c r="AQ61" i="17"/>
  <c r="P62" i="17"/>
  <c r="O62" i="17" s="1"/>
  <c r="Q62" i="17"/>
  <c r="S62" i="17"/>
  <c r="T62" i="17"/>
  <c r="W62" i="17"/>
  <c r="AI62" i="17"/>
  <c r="AJ62" i="17"/>
  <c r="AM62" i="17"/>
  <c r="AL62" i="17" s="1"/>
  <c r="AN62" i="17"/>
  <c r="AP62" i="17"/>
  <c r="AQ62" i="17"/>
  <c r="AI63" i="17"/>
  <c r="AJ63" i="17"/>
  <c r="AP63" i="17"/>
  <c r="AQ63" i="17"/>
  <c r="AI64" i="17"/>
  <c r="AJ64" i="17"/>
  <c r="AM64" i="17"/>
  <c r="AL64" i="17" s="1"/>
  <c r="AP64" i="17"/>
  <c r="AQ64" i="17"/>
  <c r="AI65" i="17"/>
  <c r="AJ65" i="17"/>
  <c r="AP65" i="17"/>
  <c r="AQ65" i="17"/>
  <c r="AI66" i="17"/>
  <c r="AJ66" i="17"/>
  <c r="AP66" i="17"/>
  <c r="AQ66" i="17"/>
  <c r="AI67" i="17"/>
  <c r="AJ67" i="17"/>
  <c r="AP67" i="17"/>
  <c r="AQ67" i="17"/>
  <c r="AI68" i="17"/>
  <c r="AJ68" i="17"/>
  <c r="AP68" i="17"/>
  <c r="AQ68" i="17"/>
  <c r="P69" i="17"/>
  <c r="O69" i="17" s="1"/>
  <c r="Q69" i="17"/>
  <c r="S69" i="17"/>
  <c r="T69" i="17"/>
  <c r="X69" i="17"/>
  <c r="AI69" i="17"/>
  <c r="AJ69" i="17"/>
  <c r="AM69" i="17"/>
  <c r="AL69" i="17" s="1"/>
  <c r="AN69" i="17"/>
  <c r="AP69" i="17"/>
  <c r="AQ69" i="17"/>
  <c r="P70" i="17"/>
  <c r="O70" i="17" s="1"/>
  <c r="Q70" i="17"/>
  <c r="S70" i="17"/>
  <c r="T70" i="17"/>
  <c r="AI70" i="17"/>
  <c r="AJ70" i="17"/>
  <c r="AM70" i="17"/>
  <c r="AL70" i="17" s="1"/>
  <c r="AN70" i="17"/>
  <c r="AP70" i="17"/>
  <c r="AQ70" i="17"/>
  <c r="Q71" i="17"/>
  <c r="AF71" i="17"/>
  <c r="AE71" i="17" s="1"/>
  <c r="AI71" i="17"/>
  <c r="AJ71" i="17"/>
  <c r="AP71" i="17"/>
  <c r="AQ71" i="17"/>
  <c r="I72" i="17"/>
  <c r="J72" i="17"/>
  <c r="X72" i="17"/>
  <c r="AI72" i="17"/>
  <c r="AJ72" i="17"/>
  <c r="AP72" i="17"/>
  <c r="AQ72" i="17"/>
  <c r="I74" i="17"/>
  <c r="J74" i="17"/>
  <c r="P74" i="17"/>
  <c r="O74" i="17" s="1"/>
  <c r="Q74" i="17"/>
  <c r="S74" i="17"/>
  <c r="T74" i="17"/>
  <c r="W74" i="17"/>
  <c r="V74" i="17" s="1"/>
  <c r="X74" i="17"/>
  <c r="Z74" i="17"/>
  <c r="AA74" i="17"/>
  <c r="AG74" i="17"/>
  <c r="AI74" i="17"/>
  <c r="AJ74" i="17"/>
  <c r="AM74" i="17"/>
  <c r="AL74" i="17" s="1"/>
  <c r="AN74" i="17"/>
  <c r="AP74" i="17"/>
  <c r="AQ74" i="17"/>
  <c r="AT74" i="17"/>
  <c r="AS74" i="17" s="1"/>
  <c r="AU74" i="17"/>
  <c r="AW74" i="17"/>
  <c r="AX74" i="17"/>
  <c r="H73" i="17"/>
  <c r="G73" i="17" s="1"/>
  <c r="O73" i="17"/>
  <c r="W73" i="17"/>
  <c r="V73" i="17" s="1"/>
  <c r="X73" i="17"/>
  <c r="Z73" i="17"/>
  <c r="AA73" i="17"/>
  <c r="AE73" i="17"/>
  <c r="AD73" i="17" s="1"/>
  <c r="AI73" i="17"/>
  <c r="AJ73" i="17"/>
  <c r="AM73" i="17"/>
  <c r="AL73" i="17" s="1"/>
  <c r="AN73" i="17"/>
  <c r="AP73" i="17"/>
  <c r="AQ73" i="17"/>
  <c r="AT73" i="17"/>
  <c r="AS73" i="17" s="1"/>
  <c r="AU73" i="17"/>
  <c r="AW73" i="17"/>
  <c r="AX73" i="17"/>
  <c r="J75" i="17"/>
  <c r="AI75" i="17"/>
  <c r="AJ75" i="17"/>
  <c r="AM75" i="17"/>
  <c r="AL75" i="17" s="1"/>
  <c r="AP75" i="17"/>
  <c r="AQ75" i="17"/>
  <c r="J35" i="7" l="1"/>
  <c r="L69" i="19"/>
  <c r="L68" i="19"/>
  <c r="L63" i="19"/>
  <c r="L59" i="19"/>
  <c r="L55" i="19"/>
  <c r="AB39" i="19"/>
  <c r="L51" i="19"/>
  <c r="L42" i="19"/>
  <c r="AB38" i="19"/>
  <c r="L66" i="19"/>
  <c r="L62" i="19"/>
  <c r="L58" i="19"/>
  <c r="L54" i="19"/>
  <c r="AB48" i="19"/>
  <c r="L46" i="19"/>
  <c r="L65" i="19"/>
  <c r="L61" i="19"/>
  <c r="L57" i="19"/>
  <c r="L45" i="19"/>
  <c r="AC38" i="19"/>
  <c r="M69" i="19"/>
  <c r="L41" i="19"/>
  <c r="L53" i="19"/>
  <c r="L49" i="19"/>
  <c r="AB46" i="19"/>
  <c r="L44" i="19"/>
  <c r="L64" i="19"/>
  <c r="L60" i="19"/>
  <c r="L56" i="19"/>
  <c r="AB69" i="19"/>
  <c r="L52" i="19"/>
  <c r="AC57" i="18"/>
  <c r="AI37" i="19"/>
  <c r="AI36" i="19"/>
  <c r="AI34" i="19"/>
  <c r="AI33" i="19"/>
  <c r="M55" i="7"/>
  <c r="P58" i="21"/>
  <c r="P60" i="21"/>
  <c r="P62" i="21"/>
  <c r="P61" i="21"/>
  <c r="P59" i="21"/>
  <c r="Q37" i="21"/>
  <c r="P51" i="21"/>
  <c r="Q41" i="21"/>
  <c r="Q53" i="21"/>
  <c r="P52" i="21"/>
  <c r="P47" i="21"/>
  <c r="P46" i="21"/>
  <c r="Q36" i="21"/>
  <c r="Q54" i="21"/>
  <c r="P53" i="21"/>
  <c r="P42" i="21"/>
  <c r="Q70" i="21"/>
  <c r="Q67" i="21"/>
  <c r="Q55" i="21"/>
  <c r="P48" i="21"/>
  <c r="Q43" i="21"/>
  <c r="P70" i="21"/>
  <c r="P67" i="21"/>
  <c r="Q66" i="21"/>
  <c r="Q63" i="21"/>
  <c r="P44" i="21"/>
  <c r="P43" i="21"/>
  <c r="P66" i="21"/>
  <c r="P63" i="21"/>
  <c r="Q62" i="21"/>
  <c r="Q61" i="21"/>
  <c r="Q60" i="21"/>
  <c r="I28" i="7"/>
  <c r="J43" i="7"/>
  <c r="AT58" i="17"/>
  <c r="AG71" i="17"/>
  <c r="P58" i="17"/>
  <c r="P61" i="17"/>
  <c r="AU60" i="17"/>
  <c r="AU69" i="17"/>
  <c r="AT60" i="17"/>
  <c r="AG51" i="17"/>
  <c r="AU71" i="17"/>
  <c r="P60" i="17"/>
  <c r="AG69" i="17"/>
  <c r="AT59" i="17"/>
  <c r="AT61" i="17"/>
  <c r="AG75" i="17"/>
  <c r="AM72" i="17"/>
  <c r="AL72" i="17" s="1"/>
  <c r="W39" i="17"/>
  <c r="I50" i="17"/>
  <c r="AX50" i="17"/>
  <c r="AG65" i="17"/>
  <c r="AG63" i="17"/>
  <c r="Q56" i="17"/>
  <c r="AG40" i="17"/>
  <c r="AT44" i="17"/>
  <c r="AG48" i="17"/>
  <c r="Q52" i="17"/>
  <c r="T58" i="17"/>
  <c r="AU75" i="17"/>
  <c r="AF75" i="17"/>
  <c r="AE75" i="17" s="1"/>
  <c r="AF74" i="17"/>
  <c r="AE74" i="17" s="1"/>
  <c r="AD74" i="17" s="1"/>
  <c r="AT71" i="17"/>
  <c r="P71" i="17"/>
  <c r="AT75" i="17"/>
  <c r="Q75" i="17"/>
  <c r="AG72" i="17"/>
  <c r="AU70" i="17"/>
  <c r="AG70" i="17"/>
  <c r="AG68" i="17"/>
  <c r="AF67" i="17"/>
  <c r="AE67" i="17" s="1"/>
  <c r="AG66" i="17"/>
  <c r="Q65" i="17"/>
  <c r="AG64" i="17"/>
  <c r="Q63" i="17"/>
  <c r="AF62" i="17"/>
  <c r="AE62" i="17" s="1"/>
  <c r="P56" i="17"/>
  <c r="P75" i="17"/>
  <c r="AF72" i="17"/>
  <c r="AE72" i="17" s="1"/>
  <c r="AT70" i="17"/>
  <c r="AF70" i="17"/>
  <c r="AE70" i="17" s="1"/>
  <c r="P68" i="17"/>
  <c r="Q67" i="17"/>
  <c r="Q66" i="17"/>
  <c r="P65" i="17"/>
  <c r="AF64" i="17"/>
  <c r="AE64" i="17" s="1"/>
  <c r="AT62" i="17"/>
  <c r="P57" i="17"/>
  <c r="AF43" i="17"/>
  <c r="AE43" i="17" s="1"/>
  <c r="AU72" i="17"/>
  <c r="AU67" i="17"/>
  <c r="P67" i="17"/>
  <c r="AT65" i="17"/>
  <c r="AU64" i="17"/>
  <c r="P64" i="17"/>
  <c r="AU56" i="17"/>
  <c r="AU49" i="17"/>
  <c r="AT72" i="17"/>
  <c r="AU68" i="17"/>
  <c r="AT67" i="17"/>
  <c r="AU66" i="17"/>
  <c r="AF61" i="17"/>
  <c r="AE61" i="17" s="1"/>
  <c r="AF60" i="17"/>
  <c r="AE60" i="17" s="1"/>
  <c r="AG59" i="17"/>
  <c r="Q33" i="18"/>
  <c r="AG33" i="18"/>
  <c r="AC60" i="18"/>
  <c r="J70" i="35"/>
  <c r="H70" i="35" s="1"/>
  <c r="G70" i="35" s="1"/>
  <c r="AH65" i="35"/>
  <c r="S68" i="35"/>
  <c r="K37" i="35"/>
  <c r="AH37" i="35"/>
  <c r="AI37" i="35"/>
  <c r="AI38" i="35"/>
  <c r="AD48" i="20"/>
  <c r="AD42" i="20"/>
  <c r="AD40" i="20"/>
  <c r="AD38" i="20"/>
  <c r="AE34" i="20"/>
  <c r="R63" i="20"/>
  <c r="AD44" i="20"/>
  <c r="S37" i="36"/>
  <c r="AK48" i="36"/>
  <c r="W37" i="36"/>
  <c r="AO38" i="36"/>
  <c r="V67" i="36"/>
  <c r="K37" i="36"/>
  <c r="V55" i="36"/>
  <c r="AO37" i="36"/>
  <c r="AO41" i="36"/>
  <c r="AO47" i="36"/>
  <c r="AL70" i="36"/>
  <c r="AA71" i="36"/>
  <c r="Z71" i="36" s="1"/>
  <c r="N48" i="36"/>
  <c r="AG61" i="36"/>
  <c r="AO39" i="36"/>
  <c r="S73" i="36"/>
  <c r="AL56" i="36"/>
  <c r="V59" i="36"/>
  <c r="AF43" i="21"/>
  <c r="AE43" i="21" s="1"/>
  <c r="AG45" i="21"/>
  <c r="AG43" i="21"/>
  <c r="AG52" i="21"/>
  <c r="AF56" i="21"/>
  <c r="AE56" i="21" s="1"/>
  <c r="AF40" i="21"/>
  <c r="AE40" i="21" s="1"/>
  <c r="AG46" i="21"/>
  <c r="AG49" i="21"/>
  <c r="AF53" i="21"/>
  <c r="AE53" i="21" s="1"/>
  <c r="AG36" i="21"/>
  <c r="AF49" i="21"/>
  <c r="AE49" i="21" s="1"/>
  <c r="AF50" i="21"/>
  <c r="AE50" i="21" s="1"/>
  <c r="AG56" i="21"/>
  <c r="AG60" i="21"/>
  <c r="AG63" i="21"/>
  <c r="AG70" i="21"/>
  <c r="AF42" i="21"/>
  <c r="AE42" i="21" s="1"/>
  <c r="AG50" i="21"/>
  <c r="AF51" i="21"/>
  <c r="AE51" i="21" s="1"/>
  <c r="AG40" i="21"/>
  <c r="AF41" i="21"/>
  <c r="AE41" i="21" s="1"/>
  <c r="AG42" i="21"/>
  <c r="AF44" i="21"/>
  <c r="AE44" i="21" s="1"/>
  <c r="AG51" i="21"/>
  <c r="AF58" i="21"/>
  <c r="AE58" i="21" s="1"/>
  <c r="AF61" i="21"/>
  <c r="AE61" i="21" s="1"/>
  <c r="AF66" i="21"/>
  <c r="AE66" i="21" s="1"/>
  <c r="AG44" i="21"/>
  <c r="AF45" i="21"/>
  <c r="AE45" i="21" s="1"/>
  <c r="AF52" i="21"/>
  <c r="AE52" i="21" s="1"/>
  <c r="AG58" i="21"/>
  <c r="AG61" i="21"/>
  <c r="AG66" i="21"/>
  <c r="AF46" i="21"/>
  <c r="AE46" i="21" s="1"/>
  <c r="W46" i="21" s="1"/>
  <c r="AF47" i="21"/>
  <c r="AE47" i="21" s="1"/>
  <c r="AF59" i="21"/>
  <c r="AE59" i="21" s="1"/>
  <c r="AF38" i="21"/>
  <c r="AE38" i="21" s="1"/>
  <c r="AG47" i="21"/>
  <c r="AF48" i="21"/>
  <c r="AE48" i="21" s="1"/>
  <c r="AG53" i="21"/>
  <c r="AF54" i="21"/>
  <c r="AE54" i="21" s="1"/>
  <c r="AG59" i="21"/>
  <c r="AF62" i="21"/>
  <c r="AE62" i="21" s="1"/>
  <c r="AF67" i="21"/>
  <c r="AE67" i="21" s="1"/>
  <c r="W67" i="21" s="1"/>
  <c r="AG38" i="21"/>
  <c r="AG48" i="21"/>
  <c r="AG54" i="21"/>
  <c r="AF55" i="21"/>
  <c r="AE55" i="21" s="1"/>
  <c r="AG62" i="21"/>
  <c r="AG67" i="21"/>
  <c r="L53" i="21"/>
  <c r="L67" i="21"/>
  <c r="H67" i="21" s="1"/>
  <c r="L49" i="21"/>
  <c r="H49" i="21" s="1"/>
  <c r="L58" i="21"/>
  <c r="L61" i="21"/>
  <c r="H61" i="21" s="1"/>
  <c r="L44" i="21"/>
  <c r="H44" i="21" s="1"/>
  <c r="I75" i="17"/>
  <c r="X71" i="17"/>
  <c r="AM63" i="17"/>
  <c r="AL63" i="17" s="1"/>
  <c r="AF57" i="17"/>
  <c r="AE57" i="17" s="1"/>
  <c r="AF56" i="17"/>
  <c r="AE56" i="17" s="1"/>
  <c r="AG55" i="17"/>
  <c r="AF54" i="17"/>
  <c r="AE54" i="17" s="1"/>
  <c r="Q53" i="17"/>
  <c r="AF52" i="17"/>
  <c r="AE52" i="17" s="1"/>
  <c r="AF51" i="17"/>
  <c r="AE51" i="17" s="1"/>
  <c r="AT41" i="17"/>
  <c r="AF70" i="21"/>
  <c r="AE70" i="21" s="1"/>
  <c r="W71" i="17"/>
  <c r="X68" i="17"/>
  <c r="Q55" i="17"/>
  <c r="P54" i="17"/>
  <c r="P53" i="17"/>
  <c r="I55" i="17"/>
  <c r="I54" i="17"/>
  <c r="I53" i="17"/>
  <c r="I52" i="17"/>
  <c r="AU41" i="17"/>
  <c r="AU46" i="17"/>
  <c r="AT55" i="17"/>
  <c r="AU58" i="17"/>
  <c r="AU63" i="17"/>
  <c r="AT66" i="17"/>
  <c r="AU52" i="17"/>
  <c r="AU59" i="17"/>
  <c r="AT64" i="17"/>
  <c r="AU54" i="17"/>
  <c r="AU57" i="17"/>
  <c r="AU61" i="17"/>
  <c r="AU65" i="17"/>
  <c r="AT68" i="17"/>
  <c r="AG43" i="17"/>
  <c r="AG54" i="17"/>
  <c r="AG57" i="17"/>
  <c r="AG61" i="17"/>
  <c r="AF63" i="17"/>
  <c r="AE63" i="17" s="1"/>
  <c r="AF68" i="17"/>
  <c r="AE68" i="17" s="1"/>
  <c r="AF55" i="17"/>
  <c r="AE55" i="17" s="1"/>
  <c r="AG58" i="17"/>
  <c r="AF66" i="17"/>
  <c r="AE66" i="17" s="1"/>
  <c r="AG53" i="17"/>
  <c r="AG56" i="17"/>
  <c r="AG60" i="17"/>
  <c r="AF65" i="17"/>
  <c r="AE65" i="17" s="1"/>
  <c r="AG67" i="17"/>
  <c r="P55" i="17"/>
  <c r="Q58" i="17"/>
  <c r="P66" i="17"/>
  <c r="Q41" i="17"/>
  <c r="Q46" i="17"/>
  <c r="P52" i="17"/>
  <c r="Q59" i="17"/>
  <c r="Q64" i="17"/>
  <c r="P49" i="17"/>
  <c r="P44" i="17"/>
  <c r="Q49" i="17"/>
  <c r="Q54" i="17"/>
  <c r="Q57" i="17"/>
  <c r="Q61" i="17"/>
  <c r="P63" i="17"/>
  <c r="Q68" i="17"/>
  <c r="AF63" i="21"/>
  <c r="AE63" i="21" s="1"/>
  <c r="M45" i="21"/>
  <c r="W72" i="17"/>
  <c r="J66" i="17"/>
  <c r="AT57" i="17"/>
  <c r="AT56" i="17"/>
  <c r="AU55" i="17"/>
  <c r="AT54" i="17"/>
  <c r="AU53" i="17"/>
  <c r="AT52" i="17"/>
  <c r="AF46" i="17"/>
  <c r="AE46" i="17" s="1"/>
  <c r="AG55" i="21"/>
  <c r="W75" i="17"/>
  <c r="AN72" i="17"/>
  <c r="I49" i="17"/>
  <c r="I46" i="17"/>
  <c r="AF60" i="21"/>
  <c r="AE60" i="21" s="1"/>
  <c r="X75" i="17"/>
  <c r="J71" i="17"/>
  <c r="AN75" i="17"/>
  <c r="P72" i="17"/>
  <c r="I71" i="17"/>
  <c r="AT69" i="17"/>
  <c r="AF69" i="17"/>
  <c r="AE69" i="17" s="1"/>
  <c r="AT63" i="17"/>
  <c r="AU62" i="17"/>
  <c r="AG62" i="17"/>
  <c r="P41" i="17"/>
  <c r="AI44" i="19"/>
  <c r="AM40" i="17"/>
  <c r="AL40" i="17" s="1"/>
  <c r="AM65" i="17"/>
  <c r="AL65" i="17" s="1"/>
  <c r="I39" i="17"/>
  <c r="I41" i="17"/>
  <c r="I51" i="17"/>
  <c r="I56" i="17"/>
  <c r="I67" i="17"/>
  <c r="I45" i="17"/>
  <c r="I44" i="17"/>
  <c r="I43" i="17"/>
  <c r="I48" i="17"/>
  <c r="AJ33" i="19"/>
  <c r="AJ34" i="19"/>
  <c r="AJ35" i="19"/>
  <c r="AJ36" i="19"/>
  <c r="AJ37" i="19"/>
  <c r="AJ40" i="19"/>
  <c r="AJ41" i="19"/>
  <c r="AJ42" i="19"/>
  <c r="AJ43" i="19"/>
  <c r="AJ44" i="19"/>
  <c r="AJ45" i="19"/>
  <c r="AJ49" i="19"/>
  <c r="AJ50" i="19"/>
  <c r="AJ51" i="19"/>
  <c r="AJ52" i="19"/>
  <c r="AJ54" i="19"/>
  <c r="AJ55" i="19"/>
  <c r="AJ56" i="19"/>
  <c r="AJ57" i="19"/>
  <c r="AJ58" i="19"/>
  <c r="AJ59" i="19"/>
  <c r="AJ60" i="19"/>
  <c r="AJ61" i="19"/>
  <c r="AJ62" i="19"/>
  <c r="AJ63" i="19"/>
  <c r="AJ64" i="19"/>
  <c r="AJ65" i="19"/>
  <c r="AJ66" i="19"/>
  <c r="AJ68" i="19"/>
  <c r="AI47" i="19"/>
  <c r="AJ47" i="19"/>
  <c r="AI69" i="19"/>
  <c r="AJ69" i="19"/>
  <c r="T47" i="19"/>
  <c r="S69" i="19"/>
  <c r="T69" i="19"/>
  <c r="S33" i="19"/>
  <c r="S34" i="19"/>
  <c r="S35" i="19"/>
  <c r="S36" i="19"/>
  <c r="S37" i="19"/>
  <c r="S40" i="19"/>
  <c r="S41" i="19"/>
  <c r="S42" i="19"/>
  <c r="S43" i="19"/>
  <c r="S44" i="19"/>
  <c r="S45" i="19"/>
  <c r="S49" i="19"/>
  <c r="S50" i="19"/>
  <c r="S51" i="19"/>
  <c r="S52" i="19"/>
  <c r="S53" i="19"/>
  <c r="S54" i="19"/>
  <c r="S55" i="19"/>
  <c r="S56" i="19"/>
  <c r="S57" i="19"/>
  <c r="S58" i="19"/>
  <c r="S59" i="19"/>
  <c r="S60" i="19"/>
  <c r="S61" i="19"/>
  <c r="S62" i="19"/>
  <c r="S63" i="19"/>
  <c r="S64" i="19"/>
  <c r="S65" i="19"/>
  <c r="S66" i="19"/>
  <c r="S68" i="19"/>
  <c r="T33" i="19"/>
  <c r="T34" i="19"/>
  <c r="T35" i="19"/>
  <c r="T36" i="19"/>
  <c r="T37" i="19"/>
  <c r="T40" i="19"/>
  <c r="T41" i="19"/>
  <c r="T42" i="19"/>
  <c r="T43" i="19"/>
  <c r="T44" i="19"/>
  <c r="T45" i="19"/>
  <c r="T49" i="19"/>
  <c r="T50" i="19"/>
  <c r="T51" i="19"/>
  <c r="T52" i="19"/>
  <c r="T53" i="19"/>
  <c r="T54" i="19"/>
  <c r="T55" i="19"/>
  <c r="T56" i="19"/>
  <c r="T57" i="19"/>
  <c r="T58" i="19"/>
  <c r="T59" i="19"/>
  <c r="T60" i="19"/>
  <c r="T61" i="19"/>
  <c r="T62" i="19"/>
  <c r="T63" i="19"/>
  <c r="T64" i="19"/>
  <c r="T65" i="19"/>
  <c r="T66" i="19"/>
  <c r="T68" i="19"/>
  <c r="L65" i="18"/>
  <c r="L51" i="18"/>
  <c r="AC68" i="19"/>
  <c r="AC66" i="19"/>
  <c r="AC65" i="19"/>
  <c r="AC64" i="19"/>
  <c r="AC63" i="19"/>
  <c r="AC62" i="19"/>
  <c r="AC61" i="19"/>
  <c r="AC60" i="19"/>
  <c r="AC59" i="19"/>
  <c r="AC58" i="19"/>
  <c r="AC57" i="19"/>
  <c r="AC56" i="19"/>
  <c r="AC55" i="19"/>
  <c r="AC54" i="19"/>
  <c r="AC53" i="19"/>
  <c r="AC52" i="19"/>
  <c r="AC51" i="19"/>
  <c r="AC50" i="19"/>
  <c r="AC49" i="19"/>
  <c r="M48" i="19"/>
  <c r="M47" i="19"/>
  <c r="AC45" i="19"/>
  <c r="AC44" i="19"/>
  <c r="AC43" i="19"/>
  <c r="AC42" i="19"/>
  <c r="AC41" i="19"/>
  <c r="AC40" i="19"/>
  <c r="M39" i="19"/>
  <c r="AC37" i="19"/>
  <c r="AC36" i="19"/>
  <c r="AC35" i="19"/>
  <c r="AC34" i="19"/>
  <c r="AC33" i="19"/>
  <c r="K70" i="20"/>
  <c r="AE66" i="20"/>
  <c r="AE64" i="20"/>
  <c r="J63" i="20"/>
  <c r="K61" i="20"/>
  <c r="AD57" i="20"/>
  <c r="AD55" i="20"/>
  <c r="AD53" i="20"/>
  <c r="AE51" i="20"/>
  <c r="AE49" i="20"/>
  <c r="AE47" i="20"/>
  <c r="AE45" i="20"/>
  <c r="AE43" i="20"/>
  <c r="AE41" i="20"/>
  <c r="AE39" i="20"/>
  <c r="AE37" i="20"/>
  <c r="AC62" i="18"/>
  <c r="AB46" i="18"/>
  <c r="AI42" i="18"/>
  <c r="T47" i="18"/>
  <c r="AB68" i="19"/>
  <c r="AB66" i="19"/>
  <c r="AB65" i="19"/>
  <c r="AB64" i="19"/>
  <c r="AB63" i="19"/>
  <c r="AB62" i="19"/>
  <c r="AB61" i="19"/>
  <c r="AB60" i="19"/>
  <c r="AB59" i="19"/>
  <c r="AB58" i="19"/>
  <c r="AB57" i="19"/>
  <c r="AB56" i="19"/>
  <c r="AB55" i="19"/>
  <c r="AB54" i="19"/>
  <c r="AB53" i="19"/>
  <c r="AB52" i="19"/>
  <c r="AB51" i="19"/>
  <c r="AB50" i="19"/>
  <c r="AB49" i="19"/>
  <c r="L48" i="19"/>
  <c r="L47" i="19"/>
  <c r="AB45" i="19"/>
  <c r="AB44" i="19"/>
  <c r="AB43" i="19"/>
  <c r="AB42" i="19"/>
  <c r="AB41" i="19"/>
  <c r="AB40" i="19"/>
  <c r="L39" i="19"/>
  <c r="AB37" i="19"/>
  <c r="AB36" i="19"/>
  <c r="AB35" i="19"/>
  <c r="AB34" i="19"/>
  <c r="AB33" i="19"/>
  <c r="J70" i="20"/>
  <c r="AD66" i="20"/>
  <c r="AD64" i="20"/>
  <c r="AE62" i="20"/>
  <c r="J61" i="20"/>
  <c r="K59" i="20"/>
  <c r="K57" i="20"/>
  <c r="K55" i="20"/>
  <c r="K53" i="20"/>
  <c r="AD51" i="20"/>
  <c r="AD49" i="20"/>
  <c r="AD47" i="20"/>
  <c r="AD45" i="20"/>
  <c r="AD43" i="20"/>
  <c r="AD41" i="20"/>
  <c r="AD39" i="20"/>
  <c r="AD37" i="20"/>
  <c r="Q56" i="21"/>
  <c r="P50" i="21"/>
  <c r="Q49" i="21"/>
  <c r="AU44" i="17"/>
  <c r="AF41" i="17"/>
  <c r="AE41" i="17" s="1"/>
  <c r="Q44" i="17"/>
  <c r="AC44" i="18"/>
  <c r="AC69" i="19"/>
  <c r="AC48" i="19"/>
  <c r="AC39" i="19"/>
  <c r="K69" i="20"/>
  <c r="K66" i="20"/>
  <c r="K64" i="20"/>
  <c r="AD62" i="20"/>
  <c r="AE60" i="20"/>
  <c r="J59" i="20"/>
  <c r="J57" i="20"/>
  <c r="J55" i="20"/>
  <c r="J53" i="20"/>
  <c r="K51" i="20"/>
  <c r="K49" i="20"/>
  <c r="J47" i="20"/>
  <c r="K45" i="20"/>
  <c r="K43" i="20"/>
  <c r="K41" i="20"/>
  <c r="K39" i="20"/>
  <c r="K37" i="20"/>
  <c r="AD34" i="20"/>
  <c r="K35" i="20"/>
  <c r="Z60" i="21"/>
  <c r="P56" i="21"/>
  <c r="P49" i="21"/>
  <c r="Q35" i="21"/>
  <c r="P40" i="21"/>
  <c r="Q44" i="21"/>
  <c r="P38" i="21"/>
  <c r="P41" i="21"/>
  <c r="Q47" i="21"/>
  <c r="Q50" i="21"/>
  <c r="P54" i="21"/>
  <c r="Q58" i="21"/>
  <c r="Q42" i="21"/>
  <c r="P45" i="21"/>
  <c r="Q48" i="21"/>
  <c r="Q51" i="21"/>
  <c r="P55" i="21"/>
  <c r="L28" i="7"/>
  <c r="M43" i="7"/>
  <c r="M47" i="7"/>
  <c r="M63" i="7"/>
  <c r="M51" i="7"/>
  <c r="M59" i="7"/>
  <c r="M31" i="7"/>
  <c r="M35" i="7"/>
  <c r="M39" i="7"/>
  <c r="Z39" i="17"/>
  <c r="M40" i="17"/>
  <c r="M68" i="19"/>
  <c r="M66" i="19"/>
  <c r="M65" i="19"/>
  <c r="M64" i="19"/>
  <c r="M63" i="19"/>
  <c r="M62" i="19"/>
  <c r="M61" i="19"/>
  <c r="M60" i="19"/>
  <c r="M59" i="19"/>
  <c r="M58" i="19"/>
  <c r="M57" i="19"/>
  <c r="M56" i="19"/>
  <c r="M55" i="19"/>
  <c r="M54" i="19"/>
  <c r="M53" i="19"/>
  <c r="M52" i="19"/>
  <c r="M51" i="19"/>
  <c r="M50" i="19"/>
  <c r="M49" i="19"/>
  <c r="AC47" i="19"/>
  <c r="M46" i="19"/>
  <c r="M45" i="19"/>
  <c r="M44" i="19"/>
  <c r="M43" i="19"/>
  <c r="M42" i="19"/>
  <c r="M41" i="19"/>
  <c r="M40" i="19"/>
  <c r="M38" i="19"/>
  <c r="M37" i="19"/>
  <c r="M36" i="19"/>
  <c r="M35" i="19"/>
  <c r="M34" i="19"/>
  <c r="M33" i="19"/>
  <c r="AE67" i="20"/>
  <c r="AE65" i="20"/>
  <c r="AI63" i="20"/>
  <c r="K62" i="20"/>
  <c r="K60" i="20"/>
  <c r="AD58" i="20"/>
  <c r="AD56" i="20"/>
  <c r="AD54" i="20"/>
  <c r="AD52" i="20"/>
  <c r="AE50" i="20"/>
  <c r="AE48" i="20"/>
  <c r="AD46" i="20"/>
  <c r="AE44" i="20"/>
  <c r="AE42" i="20"/>
  <c r="AE40" i="20"/>
  <c r="AE38" i="20"/>
  <c r="K36" i="20"/>
  <c r="AA48" i="20"/>
  <c r="Y48" i="21"/>
  <c r="X48" i="21" s="1"/>
  <c r="Y34" i="21"/>
  <c r="X34" i="21" s="1"/>
  <c r="L40" i="19"/>
  <c r="L38" i="19"/>
  <c r="L37" i="19"/>
  <c r="L36" i="19"/>
  <c r="L35" i="19"/>
  <c r="L34" i="19"/>
  <c r="L33" i="19"/>
  <c r="AC55" i="18"/>
  <c r="Y64" i="18"/>
  <c r="J45" i="18"/>
  <c r="AC46" i="19"/>
  <c r="AE70" i="20"/>
  <c r="K67" i="20"/>
  <c r="K65" i="20"/>
  <c r="AD63" i="20"/>
  <c r="AE61" i="20"/>
  <c r="J58" i="20"/>
  <c r="J56" i="20"/>
  <c r="J54" i="20"/>
  <c r="J52" i="20"/>
  <c r="K50" i="20"/>
  <c r="K48" i="20"/>
  <c r="K46" i="20"/>
  <c r="K44" i="20"/>
  <c r="K42" i="20"/>
  <c r="K40" i="20"/>
  <c r="K38" i="20"/>
  <c r="Q52" i="21"/>
  <c r="Q46" i="21"/>
  <c r="Q45" i="21"/>
  <c r="J63" i="7"/>
  <c r="J47" i="7"/>
  <c r="I46" i="21"/>
  <c r="J43" i="21"/>
  <c r="J35" i="21"/>
  <c r="M38" i="21"/>
  <c r="J39" i="7"/>
  <c r="J48" i="21"/>
  <c r="J45" i="21"/>
  <c r="J42" i="21"/>
  <c r="J39" i="21"/>
  <c r="J37" i="21"/>
  <c r="I34" i="21"/>
  <c r="J31" i="7"/>
  <c r="J59" i="7"/>
  <c r="J55" i="7"/>
  <c r="Z58" i="35"/>
  <c r="Z71" i="35"/>
  <c r="Z46" i="35"/>
  <c r="AA39" i="35"/>
  <c r="K61" i="36"/>
  <c r="J37" i="36"/>
  <c r="K53" i="36"/>
  <c r="K49" i="36"/>
  <c r="AD48" i="36"/>
  <c r="AD41" i="36"/>
  <c r="AD39" i="36"/>
  <c r="AD45" i="36"/>
  <c r="AD38" i="36"/>
  <c r="AC38" i="36"/>
  <c r="AD37" i="36"/>
  <c r="K65" i="35"/>
  <c r="K61" i="35"/>
  <c r="J37" i="35"/>
  <c r="J36" i="35"/>
  <c r="AE44" i="35"/>
  <c r="J41" i="35"/>
  <c r="K65" i="36"/>
  <c r="N54" i="35"/>
  <c r="O39" i="35"/>
  <c r="AE36" i="35"/>
  <c r="S43" i="36"/>
  <c r="S45" i="36"/>
  <c r="S47" i="36"/>
  <c r="V57" i="36"/>
  <c r="AP48" i="36"/>
  <c r="S39" i="36"/>
  <c r="S41" i="36"/>
  <c r="AO43" i="36"/>
  <c r="AO45" i="36"/>
  <c r="AL49" i="36"/>
  <c r="AL62" i="36"/>
  <c r="AD36" i="35"/>
  <c r="AD40" i="35"/>
  <c r="AE40" i="35"/>
  <c r="N38" i="35"/>
  <c r="N58" i="35"/>
  <c r="O70" i="36"/>
  <c r="O68" i="36"/>
  <c r="O66" i="36"/>
  <c r="O64" i="36"/>
  <c r="O62" i="36"/>
  <c r="O60" i="36"/>
  <c r="O58" i="36"/>
  <c r="O56" i="36"/>
  <c r="O54" i="36"/>
  <c r="O52" i="36"/>
  <c r="O50" i="36"/>
  <c r="O73" i="36"/>
  <c r="N70" i="36"/>
  <c r="N68" i="36"/>
  <c r="N66" i="36"/>
  <c r="N64" i="36"/>
  <c r="N62" i="36"/>
  <c r="N60" i="36"/>
  <c r="N58" i="36"/>
  <c r="N56" i="36"/>
  <c r="N54" i="36"/>
  <c r="N52" i="36"/>
  <c r="N50" i="36"/>
  <c r="N73" i="36"/>
  <c r="O69" i="36"/>
  <c r="O67" i="36"/>
  <c r="O65" i="36"/>
  <c r="O63" i="36"/>
  <c r="O61" i="36"/>
  <c r="O59" i="36"/>
  <c r="O57" i="36"/>
  <c r="O55" i="36"/>
  <c r="O53" i="36"/>
  <c r="O51" i="36"/>
  <c r="N69" i="36"/>
  <c r="N67" i="36"/>
  <c r="N65" i="36"/>
  <c r="N63" i="36"/>
  <c r="N61" i="36"/>
  <c r="N59" i="36"/>
  <c r="N57" i="36"/>
  <c r="N55" i="36"/>
  <c r="N53" i="36"/>
  <c r="N51" i="36"/>
  <c r="AH73" i="36"/>
  <c r="AG73" i="36"/>
  <c r="AH72" i="36"/>
  <c r="AH70" i="36"/>
  <c r="AH68" i="36"/>
  <c r="AH66" i="36"/>
  <c r="AH64" i="36"/>
  <c r="AH62" i="36"/>
  <c r="AH60" i="36"/>
  <c r="AH58" i="36"/>
  <c r="AH56" i="36"/>
  <c r="AH54" i="36"/>
  <c r="AH52" i="36"/>
  <c r="AH50" i="36"/>
  <c r="AG72" i="36"/>
  <c r="AA72" i="36" s="1"/>
  <c r="AG70" i="36"/>
  <c r="AG68" i="36"/>
  <c r="AG66" i="36"/>
  <c r="AG64" i="36"/>
  <c r="AG62" i="36"/>
  <c r="AG60" i="36"/>
  <c r="AG58" i="36"/>
  <c r="AG56" i="36"/>
  <c r="AG54" i="36"/>
  <c r="AG52" i="36"/>
  <c r="AG50" i="36"/>
  <c r="AH69" i="36"/>
  <c r="AH67" i="36"/>
  <c r="AH65" i="36"/>
  <c r="AH63" i="36"/>
  <c r="AH61" i="36"/>
  <c r="AH59" i="36"/>
  <c r="AH57" i="36"/>
  <c r="AH55" i="36"/>
  <c r="AH53" i="36"/>
  <c r="AH51" i="36"/>
  <c r="AP37" i="36"/>
  <c r="O38" i="36"/>
  <c r="AK38" i="36"/>
  <c r="J39" i="36"/>
  <c r="AP39" i="36"/>
  <c r="O40" i="36"/>
  <c r="AK40" i="36"/>
  <c r="J41" i="36"/>
  <c r="AP41" i="36"/>
  <c r="O42" i="36"/>
  <c r="AK42" i="36"/>
  <c r="J43" i="36"/>
  <c r="AP43" i="36"/>
  <c r="O44" i="36"/>
  <c r="AK44" i="36"/>
  <c r="J45" i="36"/>
  <c r="AP45" i="36"/>
  <c r="O46" i="36"/>
  <c r="AK46" i="36"/>
  <c r="J47" i="36"/>
  <c r="AP47" i="36"/>
  <c r="O48" i="36"/>
  <c r="AL48" i="36"/>
  <c r="AG51" i="36"/>
  <c r="V53" i="36"/>
  <c r="AG59" i="36"/>
  <c r="V65" i="36"/>
  <c r="AG67" i="36"/>
  <c r="AL68" i="36"/>
  <c r="AK73" i="36"/>
  <c r="AG57" i="36"/>
  <c r="V37" i="36"/>
  <c r="AG37" i="36"/>
  <c r="AL38" i="36"/>
  <c r="K39" i="36"/>
  <c r="V39" i="36"/>
  <c r="AG39" i="36"/>
  <c r="AL40" i="36"/>
  <c r="K41" i="36"/>
  <c r="V41" i="36"/>
  <c r="AG41" i="36"/>
  <c r="AL42" i="36"/>
  <c r="K43" i="36"/>
  <c r="V43" i="36"/>
  <c r="AG43" i="36"/>
  <c r="AL44" i="36"/>
  <c r="K45" i="36"/>
  <c r="V45" i="36"/>
  <c r="AG45" i="36"/>
  <c r="AL46" i="36"/>
  <c r="K47" i="36"/>
  <c r="V47" i="36"/>
  <c r="AG47" i="36"/>
  <c r="N49" i="36"/>
  <c r="AL50" i="36"/>
  <c r="AG53" i="36"/>
  <c r="AG65" i="36"/>
  <c r="K69" i="36"/>
  <c r="R73" i="36"/>
  <c r="S69" i="36"/>
  <c r="S67" i="36"/>
  <c r="S65" i="36"/>
  <c r="S63" i="36"/>
  <c r="S61" i="36"/>
  <c r="S59" i="36"/>
  <c r="S57" i="36"/>
  <c r="S55" i="36"/>
  <c r="S53" i="36"/>
  <c r="S51" i="36"/>
  <c r="S49" i="36"/>
  <c r="R69" i="36"/>
  <c r="R67" i="36"/>
  <c r="R65" i="36"/>
  <c r="R63" i="36"/>
  <c r="R61" i="36"/>
  <c r="R59" i="36"/>
  <c r="R57" i="36"/>
  <c r="R55" i="36"/>
  <c r="R53" i="36"/>
  <c r="R51" i="36"/>
  <c r="S70" i="36"/>
  <c r="S68" i="36"/>
  <c r="S66" i="36"/>
  <c r="S64" i="36"/>
  <c r="S62" i="36"/>
  <c r="S60" i="36"/>
  <c r="S58" i="36"/>
  <c r="S56" i="36"/>
  <c r="S54" i="36"/>
  <c r="S52" i="36"/>
  <c r="S50" i="36"/>
  <c r="R70" i="36"/>
  <c r="R68" i="36"/>
  <c r="R66" i="36"/>
  <c r="R64" i="36"/>
  <c r="R62" i="36"/>
  <c r="R60" i="36"/>
  <c r="R58" i="36"/>
  <c r="R56" i="36"/>
  <c r="R54" i="36"/>
  <c r="R52" i="36"/>
  <c r="AK70" i="36"/>
  <c r="AK68" i="36"/>
  <c r="AK66" i="36"/>
  <c r="AK64" i="36"/>
  <c r="AK62" i="36"/>
  <c r="AK60" i="36"/>
  <c r="AK58" i="36"/>
  <c r="AK56" i="36"/>
  <c r="AK54" i="36"/>
  <c r="AK52" i="36"/>
  <c r="AK50" i="36"/>
  <c r="AL69" i="36"/>
  <c r="AL67" i="36"/>
  <c r="AL65" i="36"/>
  <c r="AL63" i="36"/>
  <c r="AL61" i="36"/>
  <c r="AL59" i="36"/>
  <c r="AL57" i="36"/>
  <c r="AL55" i="36"/>
  <c r="AL53" i="36"/>
  <c r="AL51" i="36"/>
  <c r="AK69" i="36"/>
  <c r="AK67" i="36"/>
  <c r="AK65" i="36"/>
  <c r="AK63" i="36"/>
  <c r="AK61" i="36"/>
  <c r="AK59" i="36"/>
  <c r="AK57" i="36"/>
  <c r="AK55" i="36"/>
  <c r="AK53" i="36"/>
  <c r="AK51" i="36"/>
  <c r="AK49" i="36"/>
  <c r="AL73" i="36"/>
  <c r="AH37" i="36"/>
  <c r="R38" i="36"/>
  <c r="W39" i="36"/>
  <c r="AH39" i="36"/>
  <c r="R40" i="36"/>
  <c r="W41" i="36"/>
  <c r="AH41" i="36"/>
  <c r="R42" i="36"/>
  <c r="W43" i="36"/>
  <c r="AH43" i="36"/>
  <c r="R44" i="36"/>
  <c r="W45" i="36"/>
  <c r="AH45" i="36"/>
  <c r="R46" i="36"/>
  <c r="AC46" i="36"/>
  <c r="W47" i="36"/>
  <c r="AH47" i="36"/>
  <c r="R48" i="36"/>
  <c r="AC48" i="36"/>
  <c r="AO48" i="36"/>
  <c r="O49" i="36"/>
  <c r="K50" i="36"/>
  <c r="K57" i="36"/>
  <c r="V63" i="36"/>
  <c r="V69" i="36"/>
  <c r="N44" i="36"/>
  <c r="N37" i="36"/>
  <c r="S38" i="36"/>
  <c r="N39" i="36"/>
  <c r="S40" i="36"/>
  <c r="AO40" i="36"/>
  <c r="N41" i="36"/>
  <c r="S42" i="36"/>
  <c r="AO42" i="36"/>
  <c r="N43" i="36"/>
  <c r="S44" i="36"/>
  <c r="AO44" i="36"/>
  <c r="N45" i="36"/>
  <c r="S46" i="36"/>
  <c r="AD46" i="36"/>
  <c r="N47" i="36"/>
  <c r="S48" i="36"/>
  <c r="AG55" i="36"/>
  <c r="AG69" i="36"/>
  <c r="N42" i="36"/>
  <c r="W70" i="36"/>
  <c r="W68" i="36"/>
  <c r="W66" i="36"/>
  <c r="W64" i="36"/>
  <c r="W62" i="36"/>
  <c r="W60" i="36"/>
  <c r="W58" i="36"/>
  <c r="W56" i="36"/>
  <c r="W54" i="36"/>
  <c r="W52" i="36"/>
  <c r="W50" i="36"/>
  <c r="V70" i="36"/>
  <c r="V68" i="36"/>
  <c r="V66" i="36"/>
  <c r="V64" i="36"/>
  <c r="V62" i="36"/>
  <c r="V60" i="36"/>
  <c r="V58" i="36"/>
  <c r="V56" i="36"/>
  <c r="V54" i="36"/>
  <c r="V52" i="36"/>
  <c r="W73" i="36"/>
  <c r="V73" i="36"/>
  <c r="W69" i="36"/>
  <c r="W67" i="36"/>
  <c r="W65" i="36"/>
  <c r="W63" i="36"/>
  <c r="W61" i="36"/>
  <c r="W59" i="36"/>
  <c r="W57" i="36"/>
  <c r="W55" i="36"/>
  <c r="W53" i="36"/>
  <c r="W51" i="36"/>
  <c r="AP69" i="36"/>
  <c r="AP67" i="36"/>
  <c r="AP65" i="36"/>
  <c r="AP63" i="36"/>
  <c r="AP61" i="36"/>
  <c r="AP59" i="36"/>
  <c r="AP57" i="36"/>
  <c r="AP55" i="36"/>
  <c r="AP53" i="36"/>
  <c r="AP51" i="36"/>
  <c r="AP49" i="36"/>
  <c r="AO69" i="36"/>
  <c r="AO67" i="36"/>
  <c r="AO65" i="36"/>
  <c r="AO63" i="36"/>
  <c r="AO61" i="36"/>
  <c r="AO59" i="36"/>
  <c r="AO57" i="36"/>
  <c r="AO55" i="36"/>
  <c r="AO53" i="36"/>
  <c r="AO51" i="36"/>
  <c r="AO49" i="36"/>
  <c r="AP73" i="36"/>
  <c r="AP70" i="36"/>
  <c r="AP68" i="36"/>
  <c r="AP66" i="36"/>
  <c r="AP64" i="36"/>
  <c r="AP62" i="36"/>
  <c r="AP60" i="36"/>
  <c r="AP58" i="36"/>
  <c r="AP56" i="36"/>
  <c r="AP54" i="36"/>
  <c r="AP52" i="36"/>
  <c r="AP50" i="36"/>
  <c r="AO73" i="36"/>
  <c r="AO70" i="36"/>
  <c r="AO68" i="36"/>
  <c r="AO66" i="36"/>
  <c r="AO64" i="36"/>
  <c r="AO62" i="36"/>
  <c r="AO60" i="36"/>
  <c r="AO58" i="36"/>
  <c r="AO56" i="36"/>
  <c r="AO54" i="36"/>
  <c r="AO52" i="36"/>
  <c r="AO50" i="36"/>
  <c r="O37" i="36"/>
  <c r="AK37" i="36"/>
  <c r="J38" i="36"/>
  <c r="AP38" i="36"/>
  <c r="O39" i="36"/>
  <c r="AK39" i="36"/>
  <c r="AP40" i="36"/>
  <c r="O41" i="36"/>
  <c r="AK41" i="36"/>
  <c r="J42" i="36"/>
  <c r="AP42" i="36"/>
  <c r="O43" i="36"/>
  <c r="AK43" i="36"/>
  <c r="AP44" i="36"/>
  <c r="O45" i="36"/>
  <c r="AK45" i="36"/>
  <c r="J46" i="36"/>
  <c r="O47" i="36"/>
  <c r="AK47" i="36"/>
  <c r="J48" i="36"/>
  <c r="R49" i="36"/>
  <c r="AG49" i="36"/>
  <c r="R50" i="36"/>
  <c r="V51" i="36"/>
  <c r="AL60" i="36"/>
  <c r="N38" i="36"/>
  <c r="N40" i="36"/>
  <c r="AL37" i="36"/>
  <c r="K38" i="36"/>
  <c r="V38" i="36"/>
  <c r="AG38" i="36"/>
  <c r="AA38" i="36" s="1"/>
  <c r="AL39" i="36"/>
  <c r="V40" i="36"/>
  <c r="AG40" i="36"/>
  <c r="AL41" i="36"/>
  <c r="K42" i="36"/>
  <c r="V42" i="36"/>
  <c r="AG42" i="36"/>
  <c r="AL43" i="36"/>
  <c r="V44" i="36"/>
  <c r="AG44" i="36"/>
  <c r="AL45" i="36"/>
  <c r="K46" i="36"/>
  <c r="AG46" i="36"/>
  <c r="AL47" i="36"/>
  <c r="K48" i="36"/>
  <c r="V48" i="36"/>
  <c r="AG48" i="36"/>
  <c r="V49" i="36"/>
  <c r="AH49" i="36"/>
  <c r="V50" i="36"/>
  <c r="AL54" i="36"/>
  <c r="AL58" i="36"/>
  <c r="AL66" i="36"/>
  <c r="N46" i="36"/>
  <c r="J69" i="36"/>
  <c r="J67" i="36"/>
  <c r="J65" i="36"/>
  <c r="J61" i="36"/>
  <c r="J59" i="36"/>
  <c r="J57" i="36"/>
  <c r="J55" i="36"/>
  <c r="J53" i="36"/>
  <c r="K73" i="36"/>
  <c r="K70" i="36"/>
  <c r="K66" i="36"/>
  <c r="K60" i="36"/>
  <c r="K58" i="36"/>
  <c r="K56" i="36"/>
  <c r="K54" i="36"/>
  <c r="K52" i="36"/>
  <c r="J73" i="36"/>
  <c r="J70" i="36"/>
  <c r="J66" i="36"/>
  <c r="J60" i="36"/>
  <c r="J58" i="36"/>
  <c r="J56" i="36"/>
  <c r="J54" i="36"/>
  <c r="J52" i="36"/>
  <c r="J50" i="36"/>
  <c r="K72" i="36"/>
  <c r="J72" i="36"/>
  <c r="H72" i="36" s="1"/>
  <c r="AD69" i="36"/>
  <c r="AD67" i="36"/>
  <c r="AD65" i="36"/>
  <c r="AD61" i="36"/>
  <c r="AD59" i="36"/>
  <c r="AD53" i="36"/>
  <c r="AD73" i="36"/>
  <c r="AC69" i="36"/>
  <c r="AC67" i="36"/>
  <c r="AC65" i="36"/>
  <c r="AC61" i="36"/>
  <c r="AC59" i="36"/>
  <c r="AC53" i="36"/>
  <c r="AC73" i="36"/>
  <c r="AD70" i="36"/>
  <c r="AD66" i="36"/>
  <c r="AD60" i="36"/>
  <c r="AD54" i="36"/>
  <c r="AC70" i="36"/>
  <c r="AC66" i="36"/>
  <c r="AC60" i="36"/>
  <c r="AC54" i="36"/>
  <c r="R37" i="36"/>
  <c r="AC37" i="36"/>
  <c r="W38" i="36"/>
  <c r="AH38" i="36"/>
  <c r="R39" i="36"/>
  <c r="AC39" i="36"/>
  <c r="W40" i="36"/>
  <c r="AH40" i="36"/>
  <c r="R41" i="36"/>
  <c r="AC41" i="36"/>
  <c r="W42" i="36"/>
  <c r="AH42" i="36"/>
  <c r="R43" i="36"/>
  <c r="W44" i="36"/>
  <c r="AH44" i="36"/>
  <c r="R45" i="36"/>
  <c r="AC45" i="36"/>
  <c r="AH46" i="36"/>
  <c r="R47" i="36"/>
  <c r="W48" i="36"/>
  <c r="AH48" i="36"/>
  <c r="J49" i="36"/>
  <c r="W49" i="36"/>
  <c r="AL52" i="36"/>
  <c r="K55" i="36"/>
  <c r="K59" i="36"/>
  <c r="V61" i="36"/>
  <c r="AG63" i="36"/>
  <c r="AL64" i="36"/>
  <c r="K67" i="36"/>
  <c r="H71" i="36"/>
  <c r="G71" i="36" s="1"/>
  <c r="R40" i="35"/>
  <c r="S36" i="35"/>
  <c r="Z38" i="35"/>
  <c r="S40" i="35"/>
  <c r="K41" i="35"/>
  <c r="AH41" i="35"/>
  <c r="N42" i="35"/>
  <c r="Z42" i="35"/>
  <c r="AH49" i="35"/>
  <c r="AE52" i="35"/>
  <c r="S64" i="35"/>
  <c r="Y70" i="35"/>
  <c r="X70" i="35"/>
  <c r="W70" i="35" s="1"/>
  <c r="K72" i="35"/>
  <c r="AA72" i="35"/>
  <c r="AA67" i="35"/>
  <c r="AA63" i="35"/>
  <c r="AA59" i="35"/>
  <c r="AA55" i="35"/>
  <c r="AA51" i="35"/>
  <c r="AA47" i="35"/>
  <c r="AA43" i="35"/>
  <c r="Z72" i="35"/>
  <c r="Z67" i="35"/>
  <c r="Z63" i="35"/>
  <c r="Z59" i="35"/>
  <c r="Z55" i="35"/>
  <c r="Z51" i="35"/>
  <c r="Z47" i="35"/>
  <c r="Z43" i="35"/>
  <c r="AA68" i="35"/>
  <c r="AA64" i="35"/>
  <c r="AA60" i="35"/>
  <c r="AA56" i="35"/>
  <c r="AA52" i="35"/>
  <c r="AA48" i="35"/>
  <c r="AA44" i="35"/>
  <c r="Z68" i="35"/>
  <c r="Z64" i="35"/>
  <c r="Z60" i="35"/>
  <c r="Z56" i="35"/>
  <c r="Z52" i="35"/>
  <c r="Z48" i="35"/>
  <c r="Z44" i="35"/>
  <c r="AA69" i="35"/>
  <c r="AA65" i="35"/>
  <c r="AA61" i="35"/>
  <c r="AA57" i="35"/>
  <c r="AA53" i="35"/>
  <c r="AA49" i="35"/>
  <c r="AA45" i="35"/>
  <c r="Z69" i="35"/>
  <c r="Z65" i="35"/>
  <c r="Z61" i="35"/>
  <c r="Z57" i="35"/>
  <c r="Z53" i="35"/>
  <c r="Z49" i="35"/>
  <c r="Z45" i="35"/>
  <c r="AA71" i="35"/>
  <c r="AA66" i="35"/>
  <c r="AA62" i="35"/>
  <c r="AA58" i="35"/>
  <c r="AA54" i="35"/>
  <c r="AA50" i="35"/>
  <c r="AA46" i="35"/>
  <c r="AA42" i="35"/>
  <c r="O38" i="35"/>
  <c r="AA38" i="35"/>
  <c r="R39" i="35"/>
  <c r="AD39" i="35"/>
  <c r="J40" i="35"/>
  <c r="AI41" i="35"/>
  <c r="O42" i="35"/>
  <c r="S44" i="35"/>
  <c r="N50" i="35"/>
  <c r="K53" i="35"/>
  <c r="AH61" i="35"/>
  <c r="AE64" i="35"/>
  <c r="AD72" i="35"/>
  <c r="S52" i="35"/>
  <c r="K36" i="35"/>
  <c r="AH36" i="35"/>
  <c r="N37" i="35"/>
  <c r="Z37" i="35"/>
  <c r="S39" i="35"/>
  <c r="AE39" i="35"/>
  <c r="K40" i="35"/>
  <c r="AH40" i="35"/>
  <c r="N41" i="35"/>
  <c r="Z41" i="35"/>
  <c r="Z50" i="35"/>
  <c r="S56" i="35"/>
  <c r="N62" i="35"/>
  <c r="R36" i="35"/>
  <c r="J72" i="35"/>
  <c r="J69" i="35"/>
  <c r="J65" i="35"/>
  <c r="J61" i="35"/>
  <c r="J57" i="35"/>
  <c r="J53" i="35"/>
  <c r="J49" i="35"/>
  <c r="J45" i="35"/>
  <c r="K66" i="35"/>
  <c r="K62" i="35"/>
  <c r="K58" i="35"/>
  <c r="K54" i="35"/>
  <c r="K50" i="35"/>
  <c r="K46" i="35"/>
  <c r="J66" i="35"/>
  <c r="J62" i="35"/>
  <c r="J58" i="35"/>
  <c r="J54" i="35"/>
  <c r="J50" i="35"/>
  <c r="J46" i="35"/>
  <c r="K67" i="35"/>
  <c r="K63" i="35"/>
  <c r="K59" i="35"/>
  <c r="K55" i="35"/>
  <c r="K51" i="35"/>
  <c r="K47" i="35"/>
  <c r="K43" i="35"/>
  <c r="J67" i="35"/>
  <c r="J63" i="35"/>
  <c r="J59" i="35"/>
  <c r="J55" i="35"/>
  <c r="J51" i="35"/>
  <c r="J47" i="35"/>
  <c r="J43" i="35"/>
  <c r="K71" i="35"/>
  <c r="K68" i="35"/>
  <c r="K64" i="35"/>
  <c r="K60" i="35"/>
  <c r="K56" i="35"/>
  <c r="K52" i="35"/>
  <c r="K48" i="35"/>
  <c r="K44" i="35"/>
  <c r="J71" i="35"/>
  <c r="J68" i="35"/>
  <c r="J64" i="35"/>
  <c r="J60" i="35"/>
  <c r="J56" i="35"/>
  <c r="J52" i="35"/>
  <c r="J48" i="35"/>
  <c r="J44" i="35"/>
  <c r="AD68" i="35"/>
  <c r="AD64" i="35"/>
  <c r="AD60" i="35"/>
  <c r="AD56" i="35"/>
  <c r="AD52" i="35"/>
  <c r="AD48" i="35"/>
  <c r="AD44" i="35"/>
  <c r="AE69" i="35"/>
  <c r="AE65" i="35"/>
  <c r="AE61" i="35"/>
  <c r="AE57" i="35"/>
  <c r="AE53" i="35"/>
  <c r="AE49" i="35"/>
  <c r="AE45" i="35"/>
  <c r="AD69" i="35"/>
  <c r="AD65" i="35"/>
  <c r="AD61" i="35"/>
  <c r="AD57" i="35"/>
  <c r="AD53" i="35"/>
  <c r="AD49" i="35"/>
  <c r="AD45" i="35"/>
  <c r="AE66" i="35"/>
  <c r="AE62" i="35"/>
  <c r="AE58" i="35"/>
  <c r="AE54" i="35"/>
  <c r="AE50" i="35"/>
  <c r="AE46" i="35"/>
  <c r="AE42" i="35"/>
  <c r="AE71" i="35"/>
  <c r="AD66" i="35"/>
  <c r="AD62" i="35"/>
  <c r="AD58" i="35"/>
  <c r="AD54" i="35"/>
  <c r="AD50" i="35"/>
  <c r="AD46" i="35"/>
  <c r="AD42" i="35"/>
  <c r="AD71" i="35"/>
  <c r="AE67" i="35"/>
  <c r="AE63" i="35"/>
  <c r="AE59" i="35"/>
  <c r="AE55" i="35"/>
  <c r="AE51" i="35"/>
  <c r="AE47" i="35"/>
  <c r="AE43" i="35"/>
  <c r="AE72" i="35"/>
  <c r="AD67" i="35"/>
  <c r="AD63" i="35"/>
  <c r="AD59" i="35"/>
  <c r="AD55" i="35"/>
  <c r="AD51" i="35"/>
  <c r="AD47" i="35"/>
  <c r="AD43" i="35"/>
  <c r="AI36" i="35"/>
  <c r="O37" i="35"/>
  <c r="AA37" i="35"/>
  <c r="R38" i="35"/>
  <c r="AD38" i="35"/>
  <c r="J39" i="35"/>
  <c r="AI40" i="35"/>
  <c r="O41" i="35"/>
  <c r="AA41" i="35"/>
  <c r="R42" i="35"/>
  <c r="AI42" i="35"/>
  <c r="K45" i="35"/>
  <c r="AH53" i="35"/>
  <c r="AE56" i="35"/>
  <c r="Z62" i="35"/>
  <c r="R68" i="35"/>
  <c r="R64" i="35"/>
  <c r="R60" i="35"/>
  <c r="R56" i="35"/>
  <c r="R52" i="35"/>
  <c r="R48" i="35"/>
  <c r="R44" i="35"/>
  <c r="S71" i="35"/>
  <c r="S69" i="35"/>
  <c r="S65" i="35"/>
  <c r="S61" i="35"/>
  <c r="S57" i="35"/>
  <c r="S53" i="35"/>
  <c r="S49" i="35"/>
  <c r="S45" i="35"/>
  <c r="R71" i="35"/>
  <c r="R69" i="35"/>
  <c r="R65" i="35"/>
  <c r="R61" i="35"/>
  <c r="R57" i="35"/>
  <c r="R53" i="35"/>
  <c r="R49" i="35"/>
  <c r="R45" i="35"/>
  <c r="S72" i="35"/>
  <c r="S66" i="35"/>
  <c r="S62" i="35"/>
  <c r="S58" i="35"/>
  <c r="S54" i="35"/>
  <c r="S50" i="35"/>
  <c r="S46" i="35"/>
  <c r="R72" i="35"/>
  <c r="R66" i="35"/>
  <c r="R62" i="35"/>
  <c r="R58" i="35"/>
  <c r="R54" i="35"/>
  <c r="R50" i="35"/>
  <c r="R46" i="35"/>
  <c r="S67" i="35"/>
  <c r="S63" i="35"/>
  <c r="S59" i="35"/>
  <c r="S55" i="35"/>
  <c r="S51" i="35"/>
  <c r="S47" i="35"/>
  <c r="S43" i="35"/>
  <c r="R67" i="35"/>
  <c r="R63" i="35"/>
  <c r="R59" i="35"/>
  <c r="R55" i="35"/>
  <c r="R51" i="35"/>
  <c r="R47" i="35"/>
  <c r="R43" i="35"/>
  <c r="N36" i="35"/>
  <c r="Z36" i="35"/>
  <c r="S38" i="35"/>
  <c r="AE38" i="35"/>
  <c r="K39" i="35"/>
  <c r="AH39" i="35"/>
  <c r="N40" i="35"/>
  <c r="Z40" i="35"/>
  <c r="S42" i="35"/>
  <c r="S48" i="35"/>
  <c r="K57" i="35"/>
  <c r="AE68" i="35"/>
  <c r="O67" i="35"/>
  <c r="O63" i="35"/>
  <c r="O59" i="35"/>
  <c r="O55" i="35"/>
  <c r="O51" i="35"/>
  <c r="O47" i="35"/>
  <c r="O43" i="35"/>
  <c r="N67" i="35"/>
  <c r="N63" i="35"/>
  <c r="N59" i="35"/>
  <c r="N55" i="35"/>
  <c r="N51" i="35"/>
  <c r="N47" i="35"/>
  <c r="N43" i="35"/>
  <c r="O68" i="35"/>
  <c r="O64" i="35"/>
  <c r="O60" i="35"/>
  <c r="O56" i="35"/>
  <c r="O52" i="35"/>
  <c r="O48" i="35"/>
  <c r="O44" i="35"/>
  <c r="O71" i="35"/>
  <c r="N68" i="35"/>
  <c r="N64" i="35"/>
  <c r="N60" i="35"/>
  <c r="N56" i="35"/>
  <c r="N52" i="35"/>
  <c r="N48" i="35"/>
  <c r="N44" i="35"/>
  <c r="N71" i="35"/>
  <c r="O69" i="35"/>
  <c r="O65" i="35"/>
  <c r="O61" i="35"/>
  <c r="O57" i="35"/>
  <c r="O53" i="35"/>
  <c r="O49" i="35"/>
  <c r="O45" i="35"/>
  <c r="O72" i="35"/>
  <c r="N69" i="35"/>
  <c r="N65" i="35"/>
  <c r="N61" i="35"/>
  <c r="N57" i="35"/>
  <c r="N53" i="35"/>
  <c r="N49" i="35"/>
  <c r="N45" i="35"/>
  <c r="N72" i="35"/>
  <c r="O66" i="35"/>
  <c r="O62" i="35"/>
  <c r="O58" i="35"/>
  <c r="O54" i="35"/>
  <c r="O50" i="35"/>
  <c r="O46" i="35"/>
  <c r="AI66" i="35"/>
  <c r="AI62" i="35"/>
  <c r="AI58" i="35"/>
  <c r="AI54" i="35"/>
  <c r="AI50" i="35"/>
  <c r="AI46" i="35"/>
  <c r="AH66" i="35"/>
  <c r="AH62" i="35"/>
  <c r="AH58" i="35"/>
  <c r="AH54" i="35"/>
  <c r="AH50" i="35"/>
  <c r="AH46" i="35"/>
  <c r="AH42" i="35"/>
  <c r="AI71" i="35"/>
  <c r="AI67" i="35"/>
  <c r="AI63" i="35"/>
  <c r="AI59" i="35"/>
  <c r="AI55" i="35"/>
  <c r="AI51" i="35"/>
  <c r="AI47" i="35"/>
  <c r="AI43" i="35"/>
  <c r="AH71" i="35"/>
  <c r="AH67" i="35"/>
  <c r="AH63" i="35"/>
  <c r="AH59" i="35"/>
  <c r="AH55" i="35"/>
  <c r="AH51" i="35"/>
  <c r="AH47" i="35"/>
  <c r="AH43" i="35"/>
  <c r="AI72" i="35"/>
  <c r="AI68" i="35"/>
  <c r="AI64" i="35"/>
  <c r="AI60" i="35"/>
  <c r="AI56" i="35"/>
  <c r="AI52" i="35"/>
  <c r="AI48" i="35"/>
  <c r="AI44" i="35"/>
  <c r="AH72" i="35"/>
  <c r="AH68" i="35"/>
  <c r="AH64" i="35"/>
  <c r="AH60" i="35"/>
  <c r="AH56" i="35"/>
  <c r="AH52" i="35"/>
  <c r="AH48" i="35"/>
  <c r="AH44" i="35"/>
  <c r="AI69" i="35"/>
  <c r="AI65" i="35"/>
  <c r="AI61" i="35"/>
  <c r="AI57" i="35"/>
  <c r="AI53" i="35"/>
  <c r="AI49" i="35"/>
  <c r="AI45" i="35"/>
  <c r="O36" i="35"/>
  <c r="AA36" i="35"/>
  <c r="R37" i="35"/>
  <c r="AD37" i="35"/>
  <c r="J38" i="35"/>
  <c r="AI39" i="35"/>
  <c r="O40" i="35"/>
  <c r="AA40" i="35"/>
  <c r="R41" i="35"/>
  <c r="AD41" i="35"/>
  <c r="J42" i="35"/>
  <c r="AH45" i="35"/>
  <c r="AE48" i="35"/>
  <c r="Z54" i="35"/>
  <c r="S60" i="35"/>
  <c r="N66" i="35"/>
  <c r="K69" i="35"/>
  <c r="S37" i="35"/>
  <c r="AE37" i="35"/>
  <c r="K38" i="35"/>
  <c r="AH38" i="35"/>
  <c r="N39" i="35"/>
  <c r="Z39" i="35"/>
  <c r="S41" i="35"/>
  <c r="AE41" i="35"/>
  <c r="K42" i="35"/>
  <c r="N46" i="35"/>
  <c r="K49" i="35"/>
  <c r="AH57" i="35"/>
  <c r="AE60" i="35"/>
  <c r="Z66" i="35"/>
  <c r="Y60" i="21"/>
  <c r="X60" i="21" s="1"/>
  <c r="W60" i="21" s="1"/>
  <c r="Y58" i="21"/>
  <c r="X58" i="21" s="1"/>
  <c r="W58" i="21" s="1"/>
  <c r="Z55" i="21"/>
  <c r="Z53" i="21"/>
  <c r="Y44" i="21"/>
  <c r="X44" i="21" s="1"/>
  <c r="Z42" i="21"/>
  <c r="Y40" i="21"/>
  <c r="X40" i="21" s="1"/>
  <c r="W40" i="21" s="1"/>
  <c r="Z39" i="21"/>
  <c r="T35" i="21"/>
  <c r="Z40" i="21"/>
  <c r="Y36" i="21"/>
  <c r="X36" i="21" s="1"/>
  <c r="W36" i="21" s="1"/>
  <c r="Z67" i="21"/>
  <c r="Y55" i="21"/>
  <c r="X55" i="21" s="1"/>
  <c r="Y53" i="21"/>
  <c r="X53" i="21" s="1"/>
  <c r="W53" i="21" s="1"/>
  <c r="Z51" i="21"/>
  <c r="Z49" i="21"/>
  <c r="Y42" i="21"/>
  <c r="X42" i="21" s="1"/>
  <c r="W42" i="21" s="1"/>
  <c r="Y39" i="21"/>
  <c r="X39" i="21" s="1"/>
  <c r="M34" i="21"/>
  <c r="Y35" i="21"/>
  <c r="X35" i="21" s="1"/>
  <c r="Y67" i="21"/>
  <c r="X67" i="21" s="1"/>
  <c r="Z63" i="21"/>
  <c r="Z61" i="21"/>
  <c r="Y51" i="21"/>
  <c r="X51" i="21" s="1"/>
  <c r="Y49" i="21"/>
  <c r="X49" i="21" s="1"/>
  <c r="W49" i="21" s="1"/>
  <c r="Z47" i="21"/>
  <c r="Z45" i="21"/>
  <c r="Z38" i="21"/>
  <c r="AF35" i="21"/>
  <c r="AE35" i="21" s="1"/>
  <c r="Y63" i="21"/>
  <c r="X63" i="21" s="1"/>
  <c r="W63" i="21" s="1"/>
  <c r="Y61" i="21"/>
  <c r="X61" i="21" s="1"/>
  <c r="W61" i="21" s="1"/>
  <c r="Z59" i="21"/>
  <c r="Y47" i="21"/>
  <c r="X47" i="21" s="1"/>
  <c r="Y45" i="21"/>
  <c r="X45" i="21" s="1"/>
  <c r="Z41" i="21"/>
  <c r="Y38" i="21"/>
  <c r="X38" i="21" s="1"/>
  <c r="W38" i="21" s="1"/>
  <c r="Z37" i="21"/>
  <c r="Y59" i="21"/>
  <c r="X59" i="21" s="1"/>
  <c r="Z56" i="21"/>
  <c r="Z54" i="21"/>
  <c r="Z43" i="21"/>
  <c r="Y41" i="21"/>
  <c r="X41" i="21" s="1"/>
  <c r="Y37" i="21"/>
  <c r="X37" i="21" s="1"/>
  <c r="Z70" i="21"/>
  <c r="Y56" i="21"/>
  <c r="X56" i="21" s="1"/>
  <c r="Y54" i="21"/>
  <c r="X54" i="21" s="1"/>
  <c r="W54" i="21" s="1"/>
  <c r="Z52" i="21"/>
  <c r="Z50" i="21"/>
  <c r="Y43" i="21"/>
  <c r="X43" i="21" s="1"/>
  <c r="W43" i="21" s="1"/>
  <c r="Y70" i="21"/>
  <c r="X70" i="21" s="1"/>
  <c r="Z66" i="21"/>
  <c r="Z62" i="21"/>
  <c r="Y52" i="21"/>
  <c r="X52" i="21" s="1"/>
  <c r="Y50" i="21"/>
  <c r="X50" i="21" s="1"/>
  <c r="Z48" i="21"/>
  <c r="Z46" i="21"/>
  <c r="Z36" i="21"/>
  <c r="Z35" i="21"/>
  <c r="Z34" i="21"/>
  <c r="I63" i="7"/>
  <c r="I59" i="7"/>
  <c r="I55" i="7"/>
  <c r="I51" i="7"/>
  <c r="I47" i="7"/>
  <c r="I43" i="7"/>
  <c r="I39" i="7"/>
  <c r="I35" i="7"/>
  <c r="I31" i="7"/>
  <c r="L63" i="7"/>
  <c r="L59" i="7"/>
  <c r="L55" i="7"/>
  <c r="L51" i="7"/>
  <c r="L47" i="7"/>
  <c r="L43" i="7"/>
  <c r="L39" i="7"/>
  <c r="L35" i="7"/>
  <c r="L31" i="7"/>
  <c r="J58" i="7"/>
  <c r="J54" i="7"/>
  <c r="J50" i="7"/>
  <c r="J46" i="7"/>
  <c r="J42" i="7"/>
  <c r="J38" i="7"/>
  <c r="J34" i="7"/>
  <c r="J30" i="7"/>
  <c r="M58" i="7"/>
  <c r="M54" i="7"/>
  <c r="M50" i="7"/>
  <c r="M46" i="7"/>
  <c r="M42" i="7"/>
  <c r="M38" i="7"/>
  <c r="M34" i="7"/>
  <c r="M30" i="7"/>
  <c r="I58" i="7"/>
  <c r="I54" i="7"/>
  <c r="I50" i="7"/>
  <c r="I46" i="7"/>
  <c r="I42" i="7"/>
  <c r="I38" i="7"/>
  <c r="I34" i="7"/>
  <c r="I30" i="7"/>
  <c r="L58" i="7"/>
  <c r="L54" i="7"/>
  <c r="L50" i="7"/>
  <c r="L46" i="7"/>
  <c r="L42" i="7"/>
  <c r="L38" i="7"/>
  <c r="L34" i="7"/>
  <c r="L30" i="7"/>
  <c r="J57" i="7"/>
  <c r="J53" i="7"/>
  <c r="J49" i="7"/>
  <c r="J45" i="7"/>
  <c r="J41" i="7"/>
  <c r="J37" i="7"/>
  <c r="J33" i="7"/>
  <c r="J29" i="7"/>
  <c r="M57" i="7"/>
  <c r="M53" i="7"/>
  <c r="M49" i="7"/>
  <c r="M45" i="7"/>
  <c r="M41" i="7"/>
  <c r="M37" i="7"/>
  <c r="M33" i="7"/>
  <c r="M29" i="7"/>
  <c r="I57" i="7"/>
  <c r="I53" i="7"/>
  <c r="I49" i="7"/>
  <c r="I45" i="7"/>
  <c r="I41" i="7"/>
  <c r="I37" i="7"/>
  <c r="I33" i="7"/>
  <c r="I29" i="7"/>
  <c r="L57" i="7"/>
  <c r="L53" i="7"/>
  <c r="L49" i="7"/>
  <c r="L45" i="7"/>
  <c r="L41" i="7"/>
  <c r="L37" i="7"/>
  <c r="L33" i="7"/>
  <c r="L29" i="7"/>
  <c r="J60" i="7"/>
  <c r="J56" i="7"/>
  <c r="J52" i="7"/>
  <c r="J48" i="7"/>
  <c r="J44" i="7"/>
  <c r="J40" i="7"/>
  <c r="J36" i="7"/>
  <c r="J32" i="7"/>
  <c r="J28" i="7"/>
  <c r="M60" i="7"/>
  <c r="M56" i="7"/>
  <c r="M52" i="7"/>
  <c r="M48" i="7"/>
  <c r="M44" i="7"/>
  <c r="M40" i="7"/>
  <c r="M36" i="7"/>
  <c r="M32" i="7"/>
  <c r="M28" i="7"/>
  <c r="I60" i="7"/>
  <c r="I56" i="7"/>
  <c r="I52" i="7"/>
  <c r="I48" i="7"/>
  <c r="I44" i="7"/>
  <c r="I40" i="7"/>
  <c r="I36" i="7"/>
  <c r="I32" i="7"/>
  <c r="L60" i="7"/>
  <c r="L56" i="7"/>
  <c r="L52" i="7"/>
  <c r="L48" i="7"/>
  <c r="L44" i="7"/>
  <c r="L40" i="7"/>
  <c r="L36" i="7"/>
  <c r="L32" i="7"/>
  <c r="AE35" i="20"/>
  <c r="AD35" i="20"/>
  <c r="S38" i="20"/>
  <c r="S34" i="20"/>
  <c r="Y36" i="19"/>
  <c r="I62" i="19"/>
  <c r="H62" i="19" s="1"/>
  <c r="S41" i="18"/>
  <c r="AI52" i="18"/>
  <c r="AI43" i="18"/>
  <c r="AJ51" i="18"/>
  <c r="AJ49" i="18"/>
  <c r="T38" i="18"/>
  <c r="T58" i="18"/>
  <c r="T53" i="18"/>
  <c r="S49" i="18"/>
  <c r="T40" i="18"/>
  <c r="T48" i="18"/>
  <c r="S65" i="18"/>
  <c r="AW72" i="17"/>
  <c r="AX67" i="17"/>
  <c r="AX62" i="17"/>
  <c r="AU51" i="17"/>
  <c r="Q51" i="17"/>
  <c r="AF48" i="17"/>
  <c r="AE48" i="17" s="1"/>
  <c r="AT46" i="17"/>
  <c r="P46" i="17"/>
  <c r="AG45" i="17"/>
  <c r="AU43" i="17"/>
  <c r="Q43" i="17"/>
  <c r="AF40" i="17"/>
  <c r="AE40" i="17" s="1"/>
  <c r="AF53" i="17"/>
  <c r="AE53" i="17" s="1"/>
  <c r="AT51" i="17"/>
  <c r="P51" i="17"/>
  <c r="AG50" i="17"/>
  <c r="AU48" i="17"/>
  <c r="Q48" i="17"/>
  <c r="AF45" i="17"/>
  <c r="AE45" i="17" s="1"/>
  <c r="AT43" i="17"/>
  <c r="P43" i="17"/>
  <c r="AG42" i="17"/>
  <c r="AU40" i="17"/>
  <c r="Q40" i="17"/>
  <c r="AG39" i="17"/>
  <c r="AF50" i="17"/>
  <c r="AE50" i="17" s="1"/>
  <c r="AT48" i="17"/>
  <c r="P48" i="17"/>
  <c r="AG47" i="17"/>
  <c r="AU45" i="17"/>
  <c r="Q45" i="17"/>
  <c r="AF42" i="17"/>
  <c r="AE42" i="17" s="1"/>
  <c r="AT40" i="17"/>
  <c r="P40" i="17"/>
  <c r="AF39" i="17"/>
  <c r="AE39" i="17" s="1"/>
  <c r="AT53" i="17"/>
  <c r="AG52" i="17"/>
  <c r="AU50" i="17"/>
  <c r="Q50" i="17"/>
  <c r="AF47" i="17"/>
  <c r="AE47" i="17" s="1"/>
  <c r="AT45" i="17"/>
  <c r="P45" i="17"/>
  <c r="AG44" i="17"/>
  <c r="AU42" i="17"/>
  <c r="Q42" i="17"/>
  <c r="AU39" i="17"/>
  <c r="Q39" i="17"/>
  <c r="AX69" i="17"/>
  <c r="AT50" i="17"/>
  <c r="P50" i="17"/>
  <c r="AG49" i="17"/>
  <c r="AU47" i="17"/>
  <c r="Q47" i="17"/>
  <c r="AF44" i="17"/>
  <c r="AE44" i="17" s="1"/>
  <c r="AT42" i="17"/>
  <c r="P42" i="17"/>
  <c r="AG41" i="17"/>
  <c r="AT39" i="17"/>
  <c r="P39" i="17"/>
  <c r="AF49" i="17"/>
  <c r="AE49" i="17" s="1"/>
  <c r="AT47" i="17"/>
  <c r="P47" i="17"/>
  <c r="AG46" i="17"/>
  <c r="P36" i="21"/>
  <c r="Q39" i="21"/>
  <c r="P39" i="21"/>
  <c r="P37" i="21"/>
  <c r="P35" i="21"/>
  <c r="AG41" i="21"/>
  <c r="AG39" i="21"/>
  <c r="AG37" i="21"/>
  <c r="AG35" i="21"/>
  <c r="Q34" i="21"/>
  <c r="AF39" i="21"/>
  <c r="AE39" i="21" s="1"/>
  <c r="AF37" i="21"/>
  <c r="AE37" i="21" s="1"/>
  <c r="Q40" i="21"/>
  <c r="Q38" i="21"/>
  <c r="S63" i="21"/>
  <c r="O63" i="21" s="1"/>
  <c r="S47" i="21"/>
  <c r="L40" i="21"/>
  <c r="H40" i="21" s="1"/>
  <c r="L63" i="21"/>
  <c r="H63" i="21" s="1"/>
  <c r="L60" i="21"/>
  <c r="H60" i="21" s="1"/>
  <c r="L55" i="21"/>
  <c r="H55" i="21" s="1"/>
  <c r="L51" i="21"/>
  <c r="H51" i="21" s="1"/>
  <c r="M47" i="21"/>
  <c r="L42" i="21"/>
  <c r="H42" i="21" s="1"/>
  <c r="L38" i="21"/>
  <c r="H38" i="21" s="1"/>
  <c r="M66" i="21"/>
  <c r="M56" i="21"/>
  <c r="M52" i="21"/>
  <c r="M48" i="21"/>
  <c r="L47" i="21"/>
  <c r="H47" i="21" s="1"/>
  <c r="M43" i="21"/>
  <c r="M39" i="21"/>
  <c r="M35" i="21"/>
  <c r="L36" i="21"/>
  <c r="H36" i="21" s="1"/>
  <c r="L66" i="21"/>
  <c r="H66" i="21" s="1"/>
  <c r="W62" i="21"/>
  <c r="L56" i="21"/>
  <c r="H56" i="21" s="1"/>
  <c r="L52" i="21"/>
  <c r="H52" i="21" s="1"/>
  <c r="L48" i="21"/>
  <c r="H48" i="21" s="1"/>
  <c r="L43" i="21"/>
  <c r="H43" i="21" s="1"/>
  <c r="L39" i="21"/>
  <c r="H39" i="21" s="1"/>
  <c r="L35" i="21"/>
  <c r="H35" i="21" s="1"/>
  <c r="AF34" i="21"/>
  <c r="AE34" i="21" s="1"/>
  <c r="M67" i="21"/>
  <c r="M61" i="21"/>
  <c r="M58" i="21"/>
  <c r="M53" i="21"/>
  <c r="M49" i="21"/>
  <c r="M44" i="21"/>
  <c r="M40" i="21"/>
  <c r="M36" i="21"/>
  <c r="M70" i="21"/>
  <c r="M62" i="21"/>
  <c r="M59" i="21"/>
  <c r="M54" i="21"/>
  <c r="M50" i="21"/>
  <c r="L45" i="21"/>
  <c r="H45" i="21" s="1"/>
  <c r="M41" i="21"/>
  <c r="M37" i="21"/>
  <c r="L34" i="21"/>
  <c r="H34" i="21" s="1"/>
  <c r="L70" i="21"/>
  <c r="H70" i="21" s="1"/>
  <c r="L62" i="21"/>
  <c r="H62" i="21" s="1"/>
  <c r="L59" i="21"/>
  <c r="H59" i="21" s="1"/>
  <c r="H58" i="21"/>
  <c r="L54" i="21"/>
  <c r="H54" i="21" s="1"/>
  <c r="L50" i="21"/>
  <c r="H50" i="21" s="1"/>
  <c r="M46" i="21"/>
  <c r="L41" i="21"/>
  <c r="H41" i="21" s="1"/>
  <c r="L37" i="21"/>
  <c r="H37" i="21" s="1"/>
  <c r="M63" i="21"/>
  <c r="M60" i="21"/>
  <c r="M55" i="21"/>
  <c r="M51" i="21"/>
  <c r="L46" i="21"/>
  <c r="H46" i="21" s="1"/>
  <c r="M42" i="21"/>
  <c r="S66" i="21"/>
  <c r="S43" i="21"/>
  <c r="P34" i="21"/>
  <c r="S70" i="21"/>
  <c r="O70" i="21" s="1"/>
  <c r="S60" i="21"/>
  <c r="O60" i="21" s="1"/>
  <c r="S54" i="21"/>
  <c r="O54" i="21" s="1"/>
  <c r="S39" i="21"/>
  <c r="S50" i="21"/>
  <c r="O50" i="21" s="1"/>
  <c r="AG34" i="21"/>
  <c r="S56" i="21"/>
  <c r="O56" i="21" s="1"/>
  <c r="W48" i="21"/>
  <c r="W51" i="21"/>
  <c r="W47" i="21"/>
  <c r="W66" i="21"/>
  <c r="H53" i="21"/>
  <c r="W52" i="21"/>
  <c r="T67" i="21"/>
  <c r="T51" i="21"/>
  <c r="T48" i="21"/>
  <c r="T44" i="21"/>
  <c r="T40" i="21"/>
  <c r="T36" i="21"/>
  <c r="S67" i="21"/>
  <c r="S51" i="21"/>
  <c r="S48" i="21"/>
  <c r="S44" i="21"/>
  <c r="S40" i="21"/>
  <c r="S36" i="21"/>
  <c r="T61" i="21"/>
  <c r="T58" i="21"/>
  <c r="T55" i="21"/>
  <c r="T52" i="21"/>
  <c r="T49" i="21"/>
  <c r="T45" i="21"/>
  <c r="T41" i="21"/>
  <c r="T37" i="21"/>
  <c r="S61" i="21"/>
  <c r="O61" i="21" s="1"/>
  <c r="S58" i="21"/>
  <c r="O58" i="21" s="1"/>
  <c r="G58" i="21" s="1"/>
  <c r="S55" i="21"/>
  <c r="S52" i="21"/>
  <c r="S49" i="21"/>
  <c r="S45" i="21"/>
  <c r="S41" i="21"/>
  <c r="S37" i="21"/>
  <c r="S35" i="21"/>
  <c r="O35" i="21" s="1"/>
  <c r="T62" i="21"/>
  <c r="T59" i="21"/>
  <c r="T53" i="21"/>
  <c r="T46" i="21"/>
  <c r="T42" i="21"/>
  <c r="T38" i="21"/>
  <c r="T34" i="21"/>
  <c r="S62" i="21"/>
  <c r="S59" i="21"/>
  <c r="O59" i="21" s="1"/>
  <c r="S53" i="21"/>
  <c r="S46" i="21"/>
  <c r="O46" i="21" s="1"/>
  <c r="S42" i="21"/>
  <c r="S38" i="21"/>
  <c r="O38" i="21" s="1"/>
  <c r="S34" i="21"/>
  <c r="T70" i="21"/>
  <c r="T66" i="21"/>
  <c r="T63" i="21"/>
  <c r="T60" i="21"/>
  <c r="T56" i="21"/>
  <c r="T54" i="21"/>
  <c r="T50" i="21"/>
  <c r="T47" i="21"/>
  <c r="T43" i="21"/>
  <c r="T39" i="21"/>
  <c r="AI60" i="20"/>
  <c r="AH47" i="20"/>
  <c r="AI56" i="20"/>
  <c r="AI66" i="20"/>
  <c r="AE36" i="20"/>
  <c r="AD36" i="20"/>
  <c r="S64" i="20"/>
  <c r="R59" i="20"/>
  <c r="N54" i="20"/>
  <c r="N50" i="20"/>
  <c r="N42" i="20"/>
  <c r="K34" i="20"/>
  <c r="J34" i="20"/>
  <c r="J71" i="20" s="1"/>
  <c r="K47" i="20"/>
  <c r="AH43" i="20"/>
  <c r="S41" i="20"/>
  <c r="R70" i="20"/>
  <c r="S66" i="20"/>
  <c r="S62" i="20"/>
  <c r="R61" i="20"/>
  <c r="R57" i="20"/>
  <c r="R52" i="20"/>
  <c r="S47" i="20"/>
  <c r="S42" i="20"/>
  <c r="R41" i="20"/>
  <c r="R54" i="20"/>
  <c r="S39" i="20"/>
  <c r="S69" i="20"/>
  <c r="S67" i="20"/>
  <c r="R66" i="20"/>
  <c r="R62" i="20"/>
  <c r="S58" i="20"/>
  <c r="S53" i="20"/>
  <c r="S48" i="20"/>
  <c r="R47" i="20"/>
  <c r="R42" i="20"/>
  <c r="S49" i="20"/>
  <c r="S44" i="20"/>
  <c r="R43" i="20"/>
  <c r="R69" i="20"/>
  <c r="H69" i="20" s="1"/>
  <c r="R67" i="20"/>
  <c r="S63" i="20"/>
  <c r="S59" i="20"/>
  <c r="R58" i="20"/>
  <c r="S54" i="20"/>
  <c r="R53" i="20"/>
  <c r="R48" i="20"/>
  <c r="S43" i="20"/>
  <c r="R34" i="20"/>
  <c r="R64" i="20"/>
  <c r="S60" i="20"/>
  <c r="S55" i="20"/>
  <c r="S50" i="20"/>
  <c r="R49" i="20"/>
  <c r="R44" i="20"/>
  <c r="R39" i="20"/>
  <c r="S65" i="20"/>
  <c r="R60" i="20"/>
  <c r="R55" i="20"/>
  <c r="R50" i="20"/>
  <c r="S45" i="20"/>
  <c r="S40" i="20"/>
  <c r="R65" i="20"/>
  <c r="S56" i="20"/>
  <c r="S51" i="20"/>
  <c r="S46" i="20"/>
  <c r="R45" i="20"/>
  <c r="R40" i="20"/>
  <c r="S35" i="20"/>
  <c r="S70" i="20"/>
  <c r="S61" i="20"/>
  <c r="S57" i="20"/>
  <c r="R56" i="20"/>
  <c r="S52" i="20"/>
  <c r="R51" i="20"/>
  <c r="R46" i="20"/>
  <c r="H46" i="20" s="1"/>
  <c r="N35" i="20"/>
  <c r="O70" i="20"/>
  <c r="AI69" i="20"/>
  <c r="O67" i="20"/>
  <c r="AI65" i="20"/>
  <c r="O64" i="20"/>
  <c r="AI61" i="20"/>
  <c r="AI58" i="20"/>
  <c r="O57" i="20"/>
  <c r="AI55" i="20"/>
  <c r="AH53" i="20"/>
  <c r="N52" i="20"/>
  <c r="AH49" i="20"/>
  <c r="N48" i="20"/>
  <c r="AH45" i="20"/>
  <c r="N44" i="20"/>
  <c r="AH41" i="20"/>
  <c r="N40" i="20"/>
  <c r="O34" i="20"/>
  <c r="N70" i="20"/>
  <c r="AH69" i="20"/>
  <c r="N67" i="20"/>
  <c r="AH65" i="20"/>
  <c r="N64" i="20"/>
  <c r="AH61" i="20"/>
  <c r="AH58" i="20"/>
  <c r="N57" i="20"/>
  <c r="H57" i="20" s="1"/>
  <c r="AH55" i="20"/>
  <c r="AI52" i="20"/>
  <c r="O51" i="20"/>
  <c r="AI48" i="20"/>
  <c r="O47" i="20"/>
  <c r="AI44" i="20"/>
  <c r="O43" i="20"/>
  <c r="AI40" i="20"/>
  <c r="O39" i="20"/>
  <c r="N34" i="20"/>
  <c r="AI70" i="20"/>
  <c r="AI67" i="20"/>
  <c r="O66" i="20"/>
  <c r="AI64" i="20"/>
  <c r="O63" i="20"/>
  <c r="O60" i="20"/>
  <c r="AI57" i="20"/>
  <c r="O56" i="20"/>
  <c r="AH52" i="20"/>
  <c r="N51" i="20"/>
  <c r="H51" i="20" s="1"/>
  <c r="AH48" i="20"/>
  <c r="N47" i="20"/>
  <c r="AH44" i="20"/>
  <c r="N43" i="20"/>
  <c r="H43" i="20" s="1"/>
  <c r="AH40" i="20"/>
  <c r="N39" i="20"/>
  <c r="O38" i="20"/>
  <c r="O37" i="20"/>
  <c r="O36" i="20"/>
  <c r="AH39" i="20"/>
  <c r="AH70" i="20"/>
  <c r="AH67" i="20"/>
  <c r="N66" i="20"/>
  <c r="AH64" i="20"/>
  <c r="N63" i="20"/>
  <c r="H63" i="20" s="1"/>
  <c r="N60" i="20"/>
  <c r="H60" i="20" s="1"/>
  <c r="AH57" i="20"/>
  <c r="N56" i="20"/>
  <c r="O54" i="20"/>
  <c r="AI51" i="20"/>
  <c r="O50" i="20"/>
  <c r="AI47" i="20"/>
  <c r="O46" i="20"/>
  <c r="AI43" i="20"/>
  <c r="O42" i="20"/>
  <c r="AI39" i="20"/>
  <c r="N38" i="20"/>
  <c r="N37" i="20"/>
  <c r="N36" i="20"/>
  <c r="O35" i="20"/>
  <c r="AH66" i="20"/>
  <c r="AH63" i="20"/>
  <c r="N62" i="20"/>
  <c r="AH60" i="20"/>
  <c r="N59" i="20"/>
  <c r="AH56" i="20"/>
  <c r="AI54" i="20"/>
  <c r="O53" i="20"/>
  <c r="AI50" i="20"/>
  <c r="O49" i="20"/>
  <c r="AI46" i="20"/>
  <c r="O45" i="20"/>
  <c r="AI42" i="20"/>
  <c r="O41" i="20"/>
  <c r="AI38" i="20"/>
  <c r="O65" i="20"/>
  <c r="AI62" i="20"/>
  <c r="O61" i="20"/>
  <c r="AI59" i="20"/>
  <c r="O58" i="20"/>
  <c r="O55" i="20"/>
  <c r="AH54" i="20"/>
  <c r="N53" i="20"/>
  <c r="AH50" i="20"/>
  <c r="N49" i="20"/>
  <c r="AH46" i="20"/>
  <c r="N45" i="20"/>
  <c r="AH42" i="20"/>
  <c r="N41" i="20"/>
  <c r="AH38" i="20"/>
  <c r="AI37" i="20"/>
  <c r="AI36" i="20"/>
  <c r="AI35" i="20"/>
  <c r="N65" i="20"/>
  <c r="AH62" i="20"/>
  <c r="N61" i="20"/>
  <c r="AH59" i="20"/>
  <c r="N58" i="20"/>
  <c r="H58" i="20" s="1"/>
  <c r="N55" i="20"/>
  <c r="AI53" i="20"/>
  <c r="O52" i="20"/>
  <c r="AI49" i="20"/>
  <c r="O48" i="20"/>
  <c r="AI45" i="20"/>
  <c r="O44" i="20"/>
  <c r="AI41" i="20"/>
  <c r="AH37" i="20"/>
  <c r="AH36" i="20"/>
  <c r="AH35" i="20"/>
  <c r="Y68" i="20"/>
  <c r="Z69" i="20"/>
  <c r="S36" i="20"/>
  <c r="R36" i="20"/>
  <c r="AA44" i="20"/>
  <c r="AA70" i="20"/>
  <c r="H68" i="20"/>
  <c r="G68" i="20" s="1"/>
  <c r="AA51" i="20"/>
  <c r="H50" i="20"/>
  <c r="AA40" i="20"/>
  <c r="R38" i="20"/>
  <c r="R35" i="20"/>
  <c r="AI34" i="20"/>
  <c r="AA67" i="20"/>
  <c r="AA64" i="20"/>
  <c r="AA57" i="20"/>
  <c r="S37" i="20"/>
  <c r="AA36" i="20"/>
  <c r="R37" i="20"/>
  <c r="H47" i="20"/>
  <c r="Z66" i="19"/>
  <c r="AE37" i="19"/>
  <c r="Y61" i="19"/>
  <c r="Q56" i="19"/>
  <c r="Q54" i="19"/>
  <c r="I50" i="19"/>
  <c r="H50" i="19" s="1"/>
  <c r="I38" i="19"/>
  <c r="H38" i="19" s="1"/>
  <c r="G38" i="19" s="1"/>
  <c r="O34" i="19"/>
  <c r="J66" i="19"/>
  <c r="Z43" i="19"/>
  <c r="Y38" i="19"/>
  <c r="Y68" i="19"/>
  <c r="X68" i="19" s="1"/>
  <c r="I49" i="19"/>
  <c r="H49" i="19" s="1"/>
  <c r="I39" i="19"/>
  <c r="H39" i="19" s="1"/>
  <c r="G39" i="19" s="1"/>
  <c r="I37" i="19"/>
  <c r="J44" i="19"/>
  <c r="Y50" i="19"/>
  <c r="Y49" i="19"/>
  <c r="X49" i="19" s="1"/>
  <c r="Y37" i="19"/>
  <c r="X37" i="19" s="1"/>
  <c r="I35" i="19"/>
  <c r="H35" i="19" s="1"/>
  <c r="Z41" i="19"/>
  <c r="I42" i="19"/>
  <c r="H42" i="19" s="1"/>
  <c r="Z65" i="19"/>
  <c r="I55" i="19"/>
  <c r="H55" i="19" s="1"/>
  <c r="I51" i="19"/>
  <c r="I36" i="19"/>
  <c r="H36" i="19" s="1"/>
  <c r="J68" i="19"/>
  <c r="Y44" i="19"/>
  <c r="X44" i="19" s="1"/>
  <c r="Q43" i="19"/>
  <c r="AF52" i="19"/>
  <c r="AE52" i="19" s="1"/>
  <c r="P50" i="19"/>
  <c r="O50" i="19" s="1"/>
  <c r="G50" i="19" s="1"/>
  <c r="Q41" i="19"/>
  <c r="AG64" i="19"/>
  <c r="AG62" i="19"/>
  <c r="AG50" i="19"/>
  <c r="P69" i="19"/>
  <c r="O69" i="19" s="1"/>
  <c r="AF65" i="19"/>
  <c r="AE65" i="19" s="1"/>
  <c r="Q53" i="19"/>
  <c r="Q66" i="19"/>
  <c r="P58" i="19"/>
  <c r="O58" i="19" s="1"/>
  <c r="AF40" i="19"/>
  <c r="AE40" i="19" s="1"/>
  <c r="AG69" i="19"/>
  <c r="AG66" i="19"/>
  <c r="P66" i="19"/>
  <c r="O66" i="19" s="1"/>
  <c r="AF64" i="19"/>
  <c r="AF62" i="19"/>
  <c r="AG58" i="19"/>
  <c r="P56" i="19"/>
  <c r="O56" i="19" s="1"/>
  <c r="P54" i="19"/>
  <c r="P53" i="19"/>
  <c r="O53" i="19" s="1"/>
  <c r="Q51" i="19"/>
  <c r="AF50" i="19"/>
  <c r="AE50" i="19" s="1"/>
  <c r="AG43" i="19"/>
  <c r="P43" i="19"/>
  <c r="P41" i="19"/>
  <c r="O41" i="19" s="1"/>
  <c r="Q35" i="19"/>
  <c r="AF34" i="19"/>
  <c r="AF69" i="19"/>
  <c r="AE69" i="19" s="1"/>
  <c r="Q68" i="19"/>
  <c r="AF66" i="19"/>
  <c r="AE66" i="19" s="1"/>
  <c r="Q63" i="19"/>
  <c r="X61" i="19"/>
  <c r="Q60" i="19"/>
  <c r="Q59" i="19"/>
  <c r="AF58" i="19"/>
  <c r="AE58" i="19" s="1"/>
  <c r="AG56" i="19"/>
  <c r="AG54" i="19"/>
  <c r="AG53" i="19"/>
  <c r="P51" i="19"/>
  <c r="O51" i="19" s="1"/>
  <c r="Q44" i="19"/>
  <c r="AF43" i="19"/>
  <c r="AE43" i="19" s="1"/>
  <c r="AG41" i="19"/>
  <c r="AG35" i="19"/>
  <c r="P35" i="19"/>
  <c r="Q33" i="19"/>
  <c r="AG68" i="19"/>
  <c r="P68" i="19"/>
  <c r="O68" i="19" s="1"/>
  <c r="P63" i="19"/>
  <c r="O63" i="19" s="1"/>
  <c r="P60" i="19"/>
  <c r="O60" i="19" s="1"/>
  <c r="P59" i="19"/>
  <c r="O59" i="19" s="1"/>
  <c r="AF56" i="19"/>
  <c r="AE56" i="19" s="1"/>
  <c r="AF54" i="19"/>
  <c r="AF53" i="19"/>
  <c r="AE53" i="19" s="1"/>
  <c r="AG51" i="19"/>
  <c r="AG44" i="19"/>
  <c r="P44" i="19"/>
  <c r="O44" i="19" s="1"/>
  <c r="AF41" i="19"/>
  <c r="AE41" i="19" s="1"/>
  <c r="Q36" i="19"/>
  <c r="AF35" i="19"/>
  <c r="AE35" i="19" s="1"/>
  <c r="P33" i="19"/>
  <c r="AF68" i="19"/>
  <c r="AE68" i="19" s="1"/>
  <c r="AG63" i="19"/>
  <c r="AG60" i="19"/>
  <c r="AG59" i="19"/>
  <c r="Q57" i="19"/>
  <c r="Q55" i="19"/>
  <c r="AF51" i="19"/>
  <c r="AE51" i="19" s="1"/>
  <c r="Q47" i="19"/>
  <c r="AF44" i="19"/>
  <c r="Q42" i="19"/>
  <c r="AG36" i="19"/>
  <c r="P36" i="19"/>
  <c r="O36" i="19" s="1"/>
  <c r="AG33" i="19"/>
  <c r="AG34" i="19"/>
  <c r="AF63" i="19"/>
  <c r="AE63" i="19" s="1"/>
  <c r="Q61" i="19"/>
  <c r="AF60" i="19"/>
  <c r="AE60" i="19" s="1"/>
  <c r="AF59" i="19"/>
  <c r="AE59" i="19" s="1"/>
  <c r="P57" i="19"/>
  <c r="O57" i="19" s="1"/>
  <c r="P55" i="19"/>
  <c r="O55" i="19" s="1"/>
  <c r="Q52" i="19"/>
  <c r="Q49" i="19"/>
  <c r="P47" i="19"/>
  <c r="O47" i="19" s="1"/>
  <c r="Q45" i="19"/>
  <c r="P42" i="19"/>
  <c r="O42" i="19" s="1"/>
  <c r="Q40" i="19"/>
  <c r="Q37" i="19"/>
  <c r="AF36" i="19"/>
  <c r="AE36" i="19" s="1"/>
  <c r="AF33" i="19"/>
  <c r="AE33" i="19" s="1"/>
  <c r="Q65" i="19"/>
  <c r="Q64" i="19"/>
  <c r="Q62" i="19"/>
  <c r="AG61" i="19"/>
  <c r="P61" i="19"/>
  <c r="O61" i="19" s="1"/>
  <c r="AG57" i="19"/>
  <c r="AG55" i="19"/>
  <c r="P52" i="19"/>
  <c r="O52" i="19" s="1"/>
  <c r="AG49" i="19"/>
  <c r="P49" i="19"/>
  <c r="O49" i="19" s="1"/>
  <c r="AG47" i="19"/>
  <c r="AG45" i="19"/>
  <c r="P45" i="19"/>
  <c r="AG42" i="19"/>
  <c r="P40" i="19"/>
  <c r="O40" i="19" s="1"/>
  <c r="AG37" i="19"/>
  <c r="P37" i="19"/>
  <c r="O37" i="19" s="1"/>
  <c r="Y35" i="19"/>
  <c r="X35" i="19" s="1"/>
  <c r="Q34" i="19"/>
  <c r="Q69" i="19"/>
  <c r="AG65" i="19"/>
  <c r="P65" i="19"/>
  <c r="O65" i="19" s="1"/>
  <c r="AE64" i="19"/>
  <c r="P64" i="19"/>
  <c r="P62" i="19"/>
  <c r="O62" i="19" s="1"/>
  <c r="AF61" i="19"/>
  <c r="AE61" i="19" s="1"/>
  <c r="Q58" i="19"/>
  <c r="AF57" i="19"/>
  <c r="AE57" i="19" s="1"/>
  <c r="AF55" i="19"/>
  <c r="AE55" i="19" s="1"/>
  <c r="AG52" i="19"/>
  <c r="Q50" i="19"/>
  <c r="AF49" i="19"/>
  <c r="AE49" i="19" s="1"/>
  <c r="AF47" i="19"/>
  <c r="AE47" i="19" s="1"/>
  <c r="AF45" i="19"/>
  <c r="AE45" i="19" s="1"/>
  <c r="AF42" i="19"/>
  <c r="AE42" i="19" s="1"/>
  <c r="AG40" i="19"/>
  <c r="I33" i="19"/>
  <c r="H33" i="19" s="1"/>
  <c r="AE62" i="19"/>
  <c r="I60" i="19"/>
  <c r="H60" i="19" s="1"/>
  <c r="Y59" i="19"/>
  <c r="X59" i="19" s="1"/>
  <c r="J59" i="19"/>
  <c r="Z58" i="19"/>
  <c r="Z54" i="19"/>
  <c r="Y48" i="19"/>
  <c r="X48" i="19" s="1"/>
  <c r="W48" i="19" s="1"/>
  <c r="Y41" i="19"/>
  <c r="X41" i="19" s="1"/>
  <c r="J41" i="19"/>
  <c r="I59" i="19"/>
  <c r="H59" i="19" s="1"/>
  <c r="Y58" i="19"/>
  <c r="X58" i="19" s="1"/>
  <c r="Y54" i="19"/>
  <c r="X54" i="19" s="1"/>
  <c r="J54" i="19"/>
  <c r="Z53" i="19"/>
  <c r="J48" i="19"/>
  <c r="Z47" i="19"/>
  <c r="J47" i="19"/>
  <c r="Z46" i="19"/>
  <c r="J46" i="19"/>
  <c r="I41" i="19"/>
  <c r="H41" i="19" s="1"/>
  <c r="Z40" i="19"/>
  <c r="Z64" i="19"/>
  <c r="J58" i="19"/>
  <c r="Z57" i="19"/>
  <c r="I54" i="19"/>
  <c r="H54" i="19" s="1"/>
  <c r="Y53" i="19"/>
  <c r="X53" i="19" s="1"/>
  <c r="J53" i="19"/>
  <c r="Z52" i="19"/>
  <c r="I48" i="19"/>
  <c r="H48" i="19" s="1"/>
  <c r="G48" i="19" s="1"/>
  <c r="Y47" i="19"/>
  <c r="X47" i="19" s="1"/>
  <c r="I47" i="19"/>
  <c r="H47" i="19" s="1"/>
  <c r="Y46" i="19"/>
  <c r="X46" i="19" s="1"/>
  <c r="W46" i="19" s="1"/>
  <c r="I46" i="19"/>
  <c r="H46" i="19" s="1"/>
  <c r="G46" i="19" s="1"/>
  <c r="Z45" i="19"/>
  <c r="Y40" i="19"/>
  <c r="X40" i="19" s="1"/>
  <c r="I34" i="19"/>
  <c r="H34" i="19" s="1"/>
  <c r="Z69" i="19"/>
  <c r="J69" i="19"/>
  <c r="Y64" i="19"/>
  <c r="X64" i="19" s="1"/>
  <c r="J64" i="19"/>
  <c r="Z63" i="19"/>
  <c r="J63" i="19"/>
  <c r="Z62" i="19"/>
  <c r="I58" i="19"/>
  <c r="H58" i="19" s="1"/>
  <c r="Y57" i="19"/>
  <c r="X57" i="19" s="1"/>
  <c r="J57" i="19"/>
  <c r="Z56" i="19"/>
  <c r="J56" i="19"/>
  <c r="Z55" i="19"/>
  <c r="AE54" i="19"/>
  <c r="I53" i="19"/>
  <c r="H53" i="19" s="1"/>
  <c r="G53" i="19" s="1"/>
  <c r="Y52" i="19"/>
  <c r="X52" i="19" s="1"/>
  <c r="J52" i="19"/>
  <c r="Z51" i="19"/>
  <c r="H51" i="19"/>
  <c r="G51" i="19" s="1"/>
  <c r="X50" i="19"/>
  <c r="Y45" i="19"/>
  <c r="J45" i="19"/>
  <c r="J40" i="19"/>
  <c r="Z39" i="19"/>
  <c r="X38" i="19"/>
  <c r="W38" i="19" s="1"/>
  <c r="Y34" i="19"/>
  <c r="X34" i="19" s="1"/>
  <c r="Y69" i="19"/>
  <c r="X69" i="19" s="1"/>
  <c r="W69" i="19" s="1"/>
  <c r="I69" i="19"/>
  <c r="H69" i="19" s="1"/>
  <c r="Z68" i="19"/>
  <c r="I64" i="19"/>
  <c r="H64" i="19" s="1"/>
  <c r="Y63" i="19"/>
  <c r="X63" i="19" s="1"/>
  <c r="W63" i="19" s="1"/>
  <c r="I63" i="19"/>
  <c r="H63" i="19" s="1"/>
  <c r="Y62" i="19"/>
  <c r="J62" i="19"/>
  <c r="Z61" i="19"/>
  <c r="I57" i="19"/>
  <c r="H57" i="19" s="1"/>
  <c r="Y56" i="19"/>
  <c r="X56" i="19" s="1"/>
  <c r="I56" i="19"/>
  <c r="H56" i="19" s="1"/>
  <c r="Y55" i="19"/>
  <c r="X55" i="19" s="1"/>
  <c r="J55" i="19"/>
  <c r="I52" i="19"/>
  <c r="H52" i="19" s="1"/>
  <c r="Y51" i="19"/>
  <c r="X51" i="19" s="1"/>
  <c r="J51" i="19"/>
  <c r="Z50" i="19"/>
  <c r="J50" i="19"/>
  <c r="Z49" i="19"/>
  <c r="J49" i="19"/>
  <c r="I45" i="19"/>
  <c r="H45" i="19" s="1"/>
  <c r="Z44" i="19"/>
  <c r="I40" i="19"/>
  <c r="H40" i="19" s="1"/>
  <c r="Y39" i="19"/>
  <c r="X39" i="19" s="1"/>
  <c r="W39" i="19" s="1"/>
  <c r="J39" i="19"/>
  <c r="Z38" i="19"/>
  <c r="J38" i="19"/>
  <c r="Z37" i="19"/>
  <c r="J37" i="19"/>
  <c r="Z36" i="19"/>
  <c r="J36" i="19"/>
  <c r="Z35" i="19"/>
  <c r="J35" i="19"/>
  <c r="Z34" i="19"/>
  <c r="J34" i="19"/>
  <c r="Z33" i="19"/>
  <c r="J33" i="19"/>
  <c r="Y33" i="19"/>
  <c r="X33" i="19" s="1"/>
  <c r="I68" i="19"/>
  <c r="H68" i="19" s="1"/>
  <c r="Y66" i="19"/>
  <c r="X66" i="19" s="1"/>
  <c r="I66" i="19"/>
  <c r="H66" i="19" s="1"/>
  <c r="Y65" i="19"/>
  <c r="X65" i="19" s="1"/>
  <c r="J65" i="19"/>
  <c r="J61" i="19"/>
  <c r="Z60" i="19"/>
  <c r="I44" i="19"/>
  <c r="H44" i="19" s="1"/>
  <c r="Y43" i="19"/>
  <c r="X43" i="19" s="1"/>
  <c r="J43" i="19"/>
  <c r="Z42" i="19"/>
  <c r="J42" i="19"/>
  <c r="I65" i="19"/>
  <c r="H65" i="19" s="1"/>
  <c r="I61" i="19"/>
  <c r="H61" i="19" s="1"/>
  <c r="Y60" i="19"/>
  <c r="X60" i="19" s="1"/>
  <c r="J60" i="19"/>
  <c r="Z59" i="19"/>
  <c r="Z48" i="19"/>
  <c r="I43" i="19"/>
  <c r="H43" i="19" s="1"/>
  <c r="Y42" i="19"/>
  <c r="X42" i="19" s="1"/>
  <c r="AE34" i="19"/>
  <c r="AC40" i="18"/>
  <c r="Y66" i="18"/>
  <c r="Y63" i="18"/>
  <c r="Y48" i="18"/>
  <c r="Y40" i="18"/>
  <c r="Z56" i="18"/>
  <c r="Z43" i="18"/>
  <c r="Y65" i="18"/>
  <c r="Y44" i="18"/>
  <c r="Z62" i="18"/>
  <c r="Z57" i="18"/>
  <c r="Z52" i="18"/>
  <c r="Z47" i="18"/>
  <c r="I37" i="18"/>
  <c r="I40" i="18"/>
  <c r="H40" i="18" s="1"/>
  <c r="I65" i="18"/>
  <c r="H65" i="18" s="1"/>
  <c r="I47" i="18"/>
  <c r="I39" i="18"/>
  <c r="I34" i="18"/>
  <c r="Z40" i="18"/>
  <c r="J34" i="18"/>
  <c r="I36" i="18"/>
  <c r="I60" i="18"/>
  <c r="J51" i="18"/>
  <c r="I38" i="18"/>
  <c r="J55" i="18"/>
  <c r="J50" i="18"/>
  <c r="J46" i="18"/>
  <c r="J41" i="18"/>
  <c r="I69" i="18"/>
  <c r="J59" i="18"/>
  <c r="J54" i="18"/>
  <c r="Z69" i="18"/>
  <c r="J66" i="18"/>
  <c r="J64" i="18"/>
  <c r="Y62" i="18"/>
  <c r="Z60" i="18"/>
  <c r="Z59" i="18"/>
  <c r="J58" i="18"/>
  <c r="Y56" i="18"/>
  <c r="I55" i="18"/>
  <c r="H55" i="18" s="1"/>
  <c r="Y52" i="18"/>
  <c r="I51" i="18"/>
  <c r="J49" i="18"/>
  <c r="Y47" i="18"/>
  <c r="I46" i="18"/>
  <c r="J44" i="18"/>
  <c r="Z41" i="18"/>
  <c r="Z38" i="18"/>
  <c r="Z37" i="18"/>
  <c r="Z35" i="18"/>
  <c r="Z33" i="18"/>
  <c r="Y69" i="18"/>
  <c r="I66" i="18"/>
  <c r="I64" i="18"/>
  <c r="J62" i="18"/>
  <c r="Y60" i="18"/>
  <c r="Y59" i="18"/>
  <c r="I58" i="18"/>
  <c r="J56" i="18"/>
  <c r="Z54" i="18"/>
  <c r="J52" i="18"/>
  <c r="Z50" i="18"/>
  <c r="I49" i="18"/>
  <c r="Z45" i="18"/>
  <c r="I44" i="18"/>
  <c r="Y41" i="18"/>
  <c r="Y38" i="18"/>
  <c r="Y37" i="18"/>
  <c r="Y35" i="18"/>
  <c r="Y33" i="18"/>
  <c r="J69" i="18"/>
  <c r="Z65" i="18"/>
  <c r="Z63" i="18"/>
  <c r="I62" i="18"/>
  <c r="J60" i="18"/>
  <c r="I56" i="18"/>
  <c r="Y54" i="18"/>
  <c r="I52" i="18"/>
  <c r="Y50" i="18"/>
  <c r="Z48" i="18"/>
  <c r="J47" i="18"/>
  <c r="Y45" i="18"/>
  <c r="J40" i="18"/>
  <c r="J38" i="18"/>
  <c r="J37" i="18"/>
  <c r="J35" i="18"/>
  <c r="J33" i="18"/>
  <c r="J63" i="18"/>
  <c r="Y61" i="18"/>
  <c r="I59" i="18"/>
  <c r="Y57" i="18"/>
  <c r="Z55" i="18"/>
  <c r="I54" i="18"/>
  <c r="Z51" i="18"/>
  <c r="I50" i="18"/>
  <c r="I45" i="18"/>
  <c r="Y43" i="18"/>
  <c r="I41" i="18"/>
  <c r="Z39" i="18"/>
  <c r="Z36" i="18"/>
  <c r="Z34" i="18"/>
  <c r="I35" i="18"/>
  <c r="I33" i="18"/>
  <c r="I63" i="18"/>
  <c r="J61" i="18"/>
  <c r="Z58" i="18"/>
  <c r="J57" i="18"/>
  <c r="Y55" i="18"/>
  <c r="Y51" i="18"/>
  <c r="Z49" i="18"/>
  <c r="J48" i="18"/>
  <c r="Z46" i="18"/>
  <c r="J43" i="18"/>
  <c r="Y39" i="18"/>
  <c r="Y36" i="18"/>
  <c r="Y34" i="18"/>
  <c r="Z66" i="18"/>
  <c r="J65" i="18"/>
  <c r="Z64" i="18"/>
  <c r="I61" i="18"/>
  <c r="Y58" i="18"/>
  <c r="I57" i="18"/>
  <c r="Y49" i="18"/>
  <c r="I48" i="18"/>
  <c r="Y46" i="18"/>
  <c r="X46" i="18" s="1"/>
  <c r="Z44" i="18"/>
  <c r="I43" i="18"/>
  <c r="J39" i="18"/>
  <c r="J36" i="18"/>
  <c r="AF59" i="18"/>
  <c r="P55" i="18"/>
  <c r="Q40" i="18"/>
  <c r="AG52" i="18"/>
  <c r="AG49" i="18"/>
  <c r="AF66" i="18"/>
  <c r="P63" i="18"/>
  <c r="AG69" i="18"/>
  <c r="P53" i="18"/>
  <c r="O53" i="18" s="1"/>
  <c r="G53" i="18" s="1"/>
  <c r="AF44" i="18"/>
  <c r="Q59" i="18"/>
  <c r="Q66" i="18"/>
  <c r="AG62" i="18"/>
  <c r="Q49" i="18"/>
  <c r="P50" i="18"/>
  <c r="AJ35" i="18"/>
  <c r="T69" i="18"/>
  <c r="AJ65" i="18"/>
  <c r="AI64" i="18"/>
  <c r="AI63" i="18"/>
  <c r="AJ62" i="18"/>
  <c r="S60" i="18"/>
  <c r="AI59" i="18"/>
  <c r="S55" i="18"/>
  <c r="S54" i="18"/>
  <c r="AI53" i="18"/>
  <c r="AI49" i="18"/>
  <c r="T44" i="18"/>
  <c r="T43" i="18"/>
  <c r="AJ41" i="18"/>
  <c r="AJ40" i="18"/>
  <c r="S39" i="18"/>
  <c r="S38" i="18"/>
  <c r="AJ36" i="18"/>
  <c r="S69" i="18"/>
  <c r="AI65" i="18"/>
  <c r="AI62" i="18"/>
  <c r="AJ58" i="18"/>
  <c r="AJ57" i="18"/>
  <c r="T52" i="18"/>
  <c r="T51" i="18"/>
  <c r="AJ48" i="18"/>
  <c r="AJ47" i="18"/>
  <c r="AJ46" i="18"/>
  <c r="S44" i="18"/>
  <c r="S43" i="18"/>
  <c r="AI41" i="18"/>
  <c r="AI40" i="18"/>
  <c r="T37" i="18"/>
  <c r="T36" i="18"/>
  <c r="T35" i="18"/>
  <c r="T34" i="18"/>
  <c r="T33" i="18"/>
  <c r="AJ61" i="18"/>
  <c r="AJ60" i="18"/>
  <c r="AI58" i="18"/>
  <c r="AI57" i="18"/>
  <c r="AJ56" i="18"/>
  <c r="AJ55" i="18"/>
  <c r="S52" i="18"/>
  <c r="S51" i="18"/>
  <c r="T50" i="18"/>
  <c r="AI48" i="18"/>
  <c r="AI47" i="18"/>
  <c r="AI46" i="18"/>
  <c r="AJ45" i="18"/>
  <c r="AJ44" i="18"/>
  <c r="T42" i="18"/>
  <c r="S37" i="18"/>
  <c r="S36" i="18"/>
  <c r="S35" i="18"/>
  <c r="S34" i="18"/>
  <c r="S33" i="18"/>
  <c r="AJ34" i="18"/>
  <c r="AJ69" i="18"/>
  <c r="T66" i="18"/>
  <c r="T64" i="18"/>
  <c r="T63" i="18"/>
  <c r="AI61" i="18"/>
  <c r="AI60" i="18"/>
  <c r="AI56" i="18"/>
  <c r="AI55" i="18"/>
  <c r="AJ54" i="18"/>
  <c r="H51" i="18"/>
  <c r="S50" i="18"/>
  <c r="AI45" i="18"/>
  <c r="AI44" i="18"/>
  <c r="S42" i="18"/>
  <c r="O42" i="18" s="1"/>
  <c r="G42" i="18" s="1"/>
  <c r="AJ39" i="18"/>
  <c r="AJ38" i="18"/>
  <c r="AI69" i="18"/>
  <c r="S66" i="18"/>
  <c r="T65" i="18"/>
  <c r="S64" i="18"/>
  <c r="S63" i="18"/>
  <c r="T59" i="18"/>
  <c r="AI54" i="18"/>
  <c r="AJ52" i="18"/>
  <c r="T49" i="18"/>
  <c r="AJ43" i="18"/>
  <c r="AJ42" i="18"/>
  <c r="T41" i="18"/>
  <c r="AI39" i="18"/>
  <c r="AI38" i="18"/>
  <c r="AJ66" i="18"/>
  <c r="T62" i="18"/>
  <c r="T61" i="18"/>
  <c r="S58" i="18"/>
  <c r="T57" i="18"/>
  <c r="T56" i="18"/>
  <c r="S53" i="18"/>
  <c r="AI51" i="18"/>
  <c r="AJ50" i="18"/>
  <c r="S48" i="18"/>
  <c r="S47" i="18"/>
  <c r="T46" i="18"/>
  <c r="T45" i="18"/>
  <c r="S40" i="18"/>
  <c r="AI36" i="18"/>
  <c r="AI35" i="18"/>
  <c r="AI34" i="18"/>
  <c r="AI33" i="18"/>
  <c r="AJ33" i="18"/>
  <c r="AI66" i="18"/>
  <c r="AJ64" i="18"/>
  <c r="AJ63" i="18"/>
  <c r="S62" i="18"/>
  <c r="S61" i="18"/>
  <c r="T60" i="18"/>
  <c r="AJ59" i="18"/>
  <c r="S57" i="18"/>
  <c r="S56" i="18"/>
  <c r="T55" i="18"/>
  <c r="T54" i="18"/>
  <c r="AJ53" i="18"/>
  <c r="AI50" i="18"/>
  <c r="S46" i="18"/>
  <c r="S45" i="18"/>
  <c r="T39" i="18"/>
  <c r="AC37" i="18"/>
  <c r="AC35" i="18"/>
  <c r="AB69" i="18"/>
  <c r="AC64" i="18"/>
  <c r="M62" i="18"/>
  <c r="M60" i="18"/>
  <c r="AC59" i="18"/>
  <c r="L59" i="18"/>
  <c r="H59" i="18" s="1"/>
  <c r="M57" i="18"/>
  <c r="AB54" i="18"/>
  <c r="AB52" i="18"/>
  <c r="AB50" i="18"/>
  <c r="AC48" i="18"/>
  <c r="L48" i="18"/>
  <c r="H48" i="18" s="1"/>
  <c r="L46" i="18"/>
  <c r="M44" i="18"/>
  <c r="AB39" i="18"/>
  <c r="M37" i="18"/>
  <c r="M35" i="18"/>
  <c r="AB34" i="18"/>
  <c r="L33" i="18"/>
  <c r="M65" i="18"/>
  <c r="AB64" i="18"/>
  <c r="X64" i="18" s="1"/>
  <c r="L62" i="18"/>
  <c r="H62" i="18" s="1"/>
  <c r="L60" i="18"/>
  <c r="H60" i="18" s="1"/>
  <c r="AB59" i="18"/>
  <c r="X59" i="18" s="1"/>
  <c r="L57" i="18"/>
  <c r="M55" i="18"/>
  <c r="M51" i="18"/>
  <c r="AB48" i="18"/>
  <c r="X48" i="18" s="1"/>
  <c r="AC46" i="18"/>
  <c r="L44" i="18"/>
  <c r="H44" i="18" s="1"/>
  <c r="M40" i="18"/>
  <c r="L37" i="18"/>
  <c r="L35" i="18"/>
  <c r="M33" i="18"/>
  <c r="M38" i="18"/>
  <c r="AC65" i="18"/>
  <c r="M63" i="18"/>
  <c r="AB62" i="18"/>
  <c r="AB60" i="18"/>
  <c r="M58" i="18"/>
  <c r="AB57" i="18"/>
  <c r="AB55" i="18"/>
  <c r="AC51" i="18"/>
  <c r="M47" i="18"/>
  <c r="M45" i="18"/>
  <c r="AB44" i="18"/>
  <c r="AB40" i="18"/>
  <c r="X40" i="18" s="1"/>
  <c r="L38" i="18"/>
  <c r="AB37" i="18"/>
  <c r="AB35" i="18"/>
  <c r="AC33" i="18"/>
  <c r="AB65" i="18"/>
  <c r="AC63" i="18"/>
  <c r="L63" i="18"/>
  <c r="M61" i="18"/>
  <c r="L58" i="18"/>
  <c r="M56" i="18"/>
  <c r="AB51" i="18"/>
  <c r="M49" i="18"/>
  <c r="L47" i="18"/>
  <c r="L45" i="18"/>
  <c r="H45" i="18" s="1"/>
  <c r="M43" i="18"/>
  <c r="M41" i="18"/>
  <c r="AC38" i="18"/>
  <c r="M36" i="18"/>
  <c r="AB33" i="18"/>
  <c r="M69" i="18"/>
  <c r="M66" i="18"/>
  <c r="AB63" i="18"/>
  <c r="X63" i="18" s="1"/>
  <c r="L61" i="18"/>
  <c r="H61" i="18" s="1"/>
  <c r="AC58" i="18"/>
  <c r="L56" i="18"/>
  <c r="M52" i="18"/>
  <c r="AC49" i="18"/>
  <c r="L49" i="18"/>
  <c r="AC47" i="18"/>
  <c r="AC45" i="18"/>
  <c r="L43" i="18"/>
  <c r="L41" i="18"/>
  <c r="M39" i="18"/>
  <c r="AB38" i="18"/>
  <c r="X38" i="18" s="1"/>
  <c r="L36" i="18"/>
  <c r="M34" i="18"/>
  <c r="L69" i="18"/>
  <c r="H69" i="18" s="1"/>
  <c r="AC66" i="18"/>
  <c r="L66" i="18"/>
  <c r="M64" i="18"/>
  <c r="AC61" i="18"/>
  <c r="AB58" i="18"/>
  <c r="X58" i="18" s="1"/>
  <c r="AC56" i="18"/>
  <c r="M54" i="18"/>
  <c r="L52" i="18"/>
  <c r="H52" i="18" s="1"/>
  <c r="M50" i="18"/>
  <c r="AB49" i="18"/>
  <c r="AB47" i="18"/>
  <c r="AB45" i="18"/>
  <c r="AC43" i="18"/>
  <c r="AC41" i="18"/>
  <c r="L39" i="18"/>
  <c r="H39" i="18" s="1"/>
  <c r="AC36" i="18"/>
  <c r="L34" i="18"/>
  <c r="AC69" i="18"/>
  <c r="AB66" i="18"/>
  <c r="X66" i="18" s="1"/>
  <c r="W66" i="18" s="1"/>
  <c r="L64" i="18"/>
  <c r="AB61" i="18"/>
  <c r="X61" i="18" s="1"/>
  <c r="M59" i="18"/>
  <c r="AB56" i="18"/>
  <c r="AC54" i="18"/>
  <c r="L54" i="18"/>
  <c r="AC52" i="18"/>
  <c r="AC50" i="18"/>
  <c r="L50" i="18"/>
  <c r="M48" i="18"/>
  <c r="AB43" i="18"/>
  <c r="X43" i="18" s="1"/>
  <c r="AB41" i="18"/>
  <c r="X41" i="18" s="1"/>
  <c r="AC39" i="18"/>
  <c r="AB36" i="18"/>
  <c r="X36" i="18" s="1"/>
  <c r="AF69" i="18"/>
  <c r="Q69" i="18"/>
  <c r="P66" i="18"/>
  <c r="O66" i="18" s="1"/>
  <c r="AG65" i="18"/>
  <c r="AF62" i="18"/>
  <c r="Q62" i="18"/>
  <c r="P59" i="18"/>
  <c r="O59" i="18" s="1"/>
  <c r="AG58" i="18"/>
  <c r="Q58" i="18"/>
  <c r="AF52" i="18"/>
  <c r="AE52" i="18" s="1"/>
  <c r="Q52" i="18"/>
  <c r="AF49" i="18"/>
  <c r="P49" i="18"/>
  <c r="O49" i="18" s="1"/>
  <c r="AG48" i="18"/>
  <c r="Q44" i="18"/>
  <c r="P40" i="18"/>
  <c r="AG39" i="18"/>
  <c r="P69" i="18"/>
  <c r="AF65" i="18"/>
  <c r="Q65" i="18"/>
  <c r="P62" i="18"/>
  <c r="AG61" i="18"/>
  <c r="AF58" i="18"/>
  <c r="P58" i="18"/>
  <c r="AG54" i="18"/>
  <c r="P52" i="18"/>
  <c r="AG51" i="18"/>
  <c r="AF48" i="18"/>
  <c r="AE48" i="18" s="1"/>
  <c r="P44" i="18"/>
  <c r="AG43" i="18"/>
  <c r="AF39" i="18"/>
  <c r="Q39" i="18"/>
  <c r="P65" i="18"/>
  <c r="O65" i="18" s="1"/>
  <c r="AF61" i="18"/>
  <c r="AE61" i="18" s="1"/>
  <c r="Q61" i="18"/>
  <c r="AG57" i="18"/>
  <c r="AF54" i="18"/>
  <c r="Q54" i="18"/>
  <c r="AF51" i="18"/>
  <c r="AE51" i="18" s="1"/>
  <c r="Q48" i="18"/>
  <c r="AF43" i="18"/>
  <c r="AE43" i="18" s="1"/>
  <c r="Q43" i="18"/>
  <c r="P39" i="18"/>
  <c r="AG38" i="18"/>
  <c r="Q38" i="18"/>
  <c r="Q37" i="18"/>
  <c r="P33" i="18"/>
  <c r="P61" i="18"/>
  <c r="AG60" i="18"/>
  <c r="AF57" i="18"/>
  <c r="AE57" i="18" s="1"/>
  <c r="Q57" i="18"/>
  <c r="AG56" i="18"/>
  <c r="P54" i="18"/>
  <c r="O54" i="18" s="1"/>
  <c r="P48" i="18"/>
  <c r="AG47" i="18"/>
  <c r="P43" i="18"/>
  <c r="AG42" i="18"/>
  <c r="Q42" i="18"/>
  <c r="AF38" i="18"/>
  <c r="P38" i="18"/>
  <c r="O38" i="18" s="1"/>
  <c r="P37" i="18"/>
  <c r="O37" i="18" s="1"/>
  <c r="AG36" i="18"/>
  <c r="AF34" i="18"/>
  <c r="AE34" i="18" s="1"/>
  <c r="AG64" i="18"/>
  <c r="AF60" i="18"/>
  <c r="Q60" i="18"/>
  <c r="P57" i="18"/>
  <c r="AF56" i="18"/>
  <c r="Q56" i="18"/>
  <c r="Q51" i="18"/>
  <c r="X49" i="18"/>
  <c r="AF47" i="18"/>
  <c r="Q47" i="18"/>
  <c r="AF42" i="18"/>
  <c r="AE42" i="18" s="1"/>
  <c r="W42" i="18" s="1"/>
  <c r="P42" i="18"/>
  <c r="AG41" i="18"/>
  <c r="Q41" i="18"/>
  <c r="AF36" i="18"/>
  <c r="Q36" i="18"/>
  <c r="AG35" i="18"/>
  <c r="AF33" i="18"/>
  <c r="AF64" i="18"/>
  <c r="Q64" i="18"/>
  <c r="AG63" i="18"/>
  <c r="X62" i="18"/>
  <c r="P60" i="18"/>
  <c r="P56" i="18"/>
  <c r="AG55" i="18"/>
  <c r="AG53" i="18"/>
  <c r="X52" i="18"/>
  <c r="P51" i="18"/>
  <c r="AG50" i="18"/>
  <c r="P47" i="18"/>
  <c r="AG46" i="18"/>
  <c r="Q46" i="18"/>
  <c r="AG45" i="18"/>
  <c r="Q45" i="18"/>
  <c r="AF41" i="18"/>
  <c r="AE41" i="18" s="1"/>
  <c r="P41" i="18"/>
  <c r="O41" i="18" s="1"/>
  <c r="AG40" i="18"/>
  <c r="P36" i="18"/>
  <c r="AF35" i="18"/>
  <c r="Q35" i="18"/>
  <c r="P34" i="18"/>
  <c r="AG66" i="18"/>
  <c r="P64" i="18"/>
  <c r="AF63" i="18"/>
  <c r="AE63" i="18" s="1"/>
  <c r="Q63" i="18"/>
  <c r="AG59" i="18"/>
  <c r="AF55" i="18"/>
  <c r="Q55" i="18"/>
  <c r="AF53" i="18"/>
  <c r="Q53" i="18"/>
  <c r="AF50" i="18"/>
  <c r="AE50" i="18" s="1"/>
  <c r="Q50" i="18"/>
  <c r="AF46" i="18"/>
  <c r="P46" i="18"/>
  <c r="AF45" i="18"/>
  <c r="P45" i="18"/>
  <c r="AG44" i="18"/>
  <c r="AF40" i="18"/>
  <c r="P35" i="18"/>
  <c r="O35" i="18" s="1"/>
  <c r="AG34" i="18"/>
  <c r="Q34" i="18"/>
  <c r="L66" i="17"/>
  <c r="L74" i="17"/>
  <c r="H74" i="17" s="1"/>
  <c r="G74" i="17" s="1"/>
  <c r="AA63" i="17"/>
  <c r="Z61" i="17"/>
  <c r="L70" i="17"/>
  <c r="Z56" i="17"/>
  <c r="AN71" i="17"/>
  <c r="W70" i="17"/>
  <c r="AM68" i="17"/>
  <c r="AL68" i="17" s="1"/>
  <c r="AN67" i="17"/>
  <c r="AN66" i="17"/>
  <c r="X65" i="17"/>
  <c r="X64" i="17"/>
  <c r="J62" i="17"/>
  <c r="AM60" i="17"/>
  <c r="AL60" i="17" s="1"/>
  <c r="AM59" i="17"/>
  <c r="AL59" i="17" s="1"/>
  <c r="AM58" i="17"/>
  <c r="AL58" i="17" s="1"/>
  <c r="AM57" i="17"/>
  <c r="AL57" i="17" s="1"/>
  <c r="AM56" i="17"/>
  <c r="AL56" i="17" s="1"/>
  <c r="AN55" i="17"/>
  <c r="AN54" i="17"/>
  <c r="AN53" i="17"/>
  <c r="AN52" i="17"/>
  <c r="AN51" i="17"/>
  <c r="AN50" i="17"/>
  <c r="AN49" i="17"/>
  <c r="AN48" i="17"/>
  <c r="AN47" i="17"/>
  <c r="AN46" i="17"/>
  <c r="AN45" i="17"/>
  <c r="AN44" i="17"/>
  <c r="AN43" i="17"/>
  <c r="AN42" i="17"/>
  <c r="AN41" i="17"/>
  <c r="AN40" i="17"/>
  <c r="J40" i="17"/>
  <c r="AM71" i="17"/>
  <c r="AL71" i="17" s="1"/>
  <c r="J69" i="17"/>
  <c r="J68" i="17"/>
  <c r="AM67" i="17"/>
  <c r="AL67" i="17" s="1"/>
  <c r="AM66" i="17"/>
  <c r="AL66" i="17" s="1"/>
  <c r="W65" i="17"/>
  <c r="W64" i="17"/>
  <c r="X63" i="17"/>
  <c r="I62" i="17"/>
  <c r="J61" i="17"/>
  <c r="J60" i="17"/>
  <c r="J59" i="17"/>
  <c r="J58" i="17"/>
  <c r="J57" i="17"/>
  <c r="AM55" i="17"/>
  <c r="AL55" i="17" s="1"/>
  <c r="AM54" i="17"/>
  <c r="AL54" i="17" s="1"/>
  <c r="AM53" i="17"/>
  <c r="AL53" i="17" s="1"/>
  <c r="AM52" i="17"/>
  <c r="AL52" i="17" s="1"/>
  <c r="AM51" i="17"/>
  <c r="AL51" i="17" s="1"/>
  <c r="AM50" i="17"/>
  <c r="AL50" i="17" s="1"/>
  <c r="AM49" i="17"/>
  <c r="AL49" i="17" s="1"/>
  <c r="AM48" i="17"/>
  <c r="AL48" i="17" s="1"/>
  <c r="AM47" i="17"/>
  <c r="AL47" i="17" s="1"/>
  <c r="AM46" i="17"/>
  <c r="AL46" i="17" s="1"/>
  <c r="AM45" i="17"/>
  <c r="AL45" i="17" s="1"/>
  <c r="AM44" i="17"/>
  <c r="AL44" i="17" s="1"/>
  <c r="AM43" i="17"/>
  <c r="AL43" i="17" s="1"/>
  <c r="AM42" i="17"/>
  <c r="AL42" i="17" s="1"/>
  <c r="AM41" i="17"/>
  <c r="AL41" i="17" s="1"/>
  <c r="I40" i="17"/>
  <c r="I69" i="17"/>
  <c r="I68" i="17"/>
  <c r="J67" i="17"/>
  <c r="AN65" i="17"/>
  <c r="AN64" i="17"/>
  <c r="AN63" i="17"/>
  <c r="W63" i="17"/>
  <c r="X62" i="17"/>
  <c r="I61" i="17"/>
  <c r="I60" i="17"/>
  <c r="I59" i="17"/>
  <c r="I58" i="17"/>
  <c r="I57" i="17"/>
  <c r="J56" i="17"/>
  <c r="J55" i="17"/>
  <c r="J54" i="17"/>
  <c r="J53" i="17"/>
  <c r="J52" i="17"/>
  <c r="J51" i="17"/>
  <c r="J50" i="17"/>
  <c r="J49" i="17"/>
  <c r="J48" i="17"/>
  <c r="J47" i="17"/>
  <c r="J46" i="17"/>
  <c r="J45" i="17"/>
  <c r="J44" i="17"/>
  <c r="J43" i="17"/>
  <c r="J42" i="17"/>
  <c r="J41" i="17"/>
  <c r="W69" i="17"/>
  <c r="I66" i="17"/>
  <c r="H66" i="17" s="1"/>
  <c r="J65" i="17"/>
  <c r="J64" i="17"/>
  <c r="I65" i="17"/>
  <c r="I64" i="17"/>
  <c r="J63" i="17"/>
  <c r="X61" i="17"/>
  <c r="X60" i="17"/>
  <c r="X59" i="17"/>
  <c r="X58" i="17"/>
  <c r="X57" i="17"/>
  <c r="X40" i="17"/>
  <c r="J70" i="17"/>
  <c r="W68" i="17"/>
  <c r="X67" i="17"/>
  <c r="X66" i="17"/>
  <c r="I63" i="17"/>
  <c r="AN61" i="17"/>
  <c r="W61" i="17"/>
  <c r="W60" i="17"/>
  <c r="W59" i="17"/>
  <c r="W58" i="17"/>
  <c r="W57" i="17"/>
  <c r="X56" i="17"/>
  <c r="X55" i="17"/>
  <c r="X54" i="17"/>
  <c r="X53" i="17"/>
  <c r="X52" i="17"/>
  <c r="X51" i="17"/>
  <c r="X50" i="17"/>
  <c r="X49" i="17"/>
  <c r="X48" i="17"/>
  <c r="X47" i="17"/>
  <c r="X46" i="17"/>
  <c r="X45" i="17"/>
  <c r="X44" i="17"/>
  <c r="X43" i="17"/>
  <c r="X42" i="17"/>
  <c r="X41" i="17"/>
  <c r="X70" i="17"/>
  <c r="I70" i="17"/>
  <c r="H70" i="17" s="1"/>
  <c r="AN68" i="17"/>
  <c r="W67" i="17"/>
  <c r="W66" i="17"/>
  <c r="AM61" i="17"/>
  <c r="AL61" i="17" s="1"/>
  <c r="AN60" i="17"/>
  <c r="AN59" i="17"/>
  <c r="AN58" i="17"/>
  <c r="AN57" i="17"/>
  <c r="AN56" i="17"/>
  <c r="W56" i="17"/>
  <c r="W55" i="17"/>
  <c r="W54" i="17"/>
  <c r="W53" i="17"/>
  <c r="W52" i="17"/>
  <c r="W51" i="17"/>
  <c r="W50" i="17"/>
  <c r="W49" i="17"/>
  <c r="W48" i="17"/>
  <c r="W47" i="17"/>
  <c r="W46" i="17"/>
  <c r="W45" i="17"/>
  <c r="W44" i="17"/>
  <c r="W43" i="17"/>
  <c r="W42" i="17"/>
  <c r="W41" i="17"/>
  <c r="AX75" i="17"/>
  <c r="AX71" i="17"/>
  <c r="AX70" i="17"/>
  <c r="S68" i="17"/>
  <c r="S66" i="17"/>
  <c r="T65" i="17"/>
  <c r="T63" i="17"/>
  <c r="AX61" i="17"/>
  <c r="AX60" i="17"/>
  <c r="AX47" i="17"/>
  <c r="AW75" i="17"/>
  <c r="AW71" i="17"/>
  <c r="AS71" i="17" s="1"/>
  <c r="AW70" i="17"/>
  <c r="AX68" i="17"/>
  <c r="AX66" i="17"/>
  <c r="S65" i="17"/>
  <c r="O65" i="17" s="1"/>
  <c r="AX63" i="17"/>
  <c r="AW61" i="17"/>
  <c r="AW60" i="17"/>
  <c r="AX45" i="17"/>
  <c r="AX39" i="17"/>
  <c r="T72" i="17"/>
  <c r="AW68" i="17"/>
  <c r="AS68" i="17" s="1"/>
  <c r="AD68" i="17" s="1"/>
  <c r="AW66" i="17"/>
  <c r="AS66" i="17" s="1"/>
  <c r="AX65" i="17"/>
  <c r="AW63" i="17"/>
  <c r="AS63" i="17" s="1"/>
  <c r="AX42" i="17"/>
  <c r="S72" i="17"/>
  <c r="T67" i="17"/>
  <c r="AW65" i="17"/>
  <c r="AX72" i="17"/>
  <c r="S67" i="17"/>
  <c r="O67" i="17" s="1"/>
  <c r="T64" i="17"/>
  <c r="AX57" i="17"/>
  <c r="T75" i="17"/>
  <c r="T71" i="17"/>
  <c r="AW69" i="17"/>
  <c r="AW67" i="17"/>
  <c r="AS67" i="17" s="1"/>
  <c r="AX64" i="17"/>
  <c r="T60" i="17"/>
  <c r="AX53" i="17"/>
  <c r="S75" i="17"/>
  <c r="O75" i="17" s="1"/>
  <c r="S71" i="17"/>
  <c r="T68" i="17"/>
  <c r="T66" i="17"/>
  <c r="AW64" i="17"/>
  <c r="T61" i="17"/>
  <c r="Z70" i="17"/>
  <c r="Z66" i="17"/>
  <c r="V66" i="17" s="1"/>
  <c r="L64" i="17"/>
  <c r="L59" i="17"/>
  <c r="H59" i="17" s="1"/>
  <c r="M49" i="17"/>
  <c r="AA44" i="17"/>
  <c r="L67" i="17"/>
  <c r="Z60" i="17"/>
  <c r="V60" i="17" s="1"/>
  <c r="Z67" i="17"/>
  <c r="AA64" i="17"/>
  <c r="L71" i="17"/>
  <c r="H71" i="17" s="1"/>
  <c r="L68" i="17"/>
  <c r="L65" i="17"/>
  <c r="Z71" i="17"/>
  <c r="Z68" i="17"/>
  <c r="Z65" i="17"/>
  <c r="L72" i="17"/>
  <c r="H72" i="17" s="1"/>
  <c r="L69" i="17"/>
  <c r="L63" i="17"/>
  <c r="L53" i="17"/>
  <c r="L40" i="17"/>
  <c r="Z72" i="17"/>
  <c r="Z69" i="17"/>
  <c r="L51" i="17"/>
  <c r="H51" i="17" s="1"/>
  <c r="Z46" i="17"/>
  <c r="L42" i="17"/>
  <c r="H42" i="17" s="1"/>
  <c r="AN39" i="17"/>
  <c r="Z64" i="17"/>
  <c r="Z63" i="17"/>
  <c r="AA59" i="17"/>
  <c r="M57" i="17"/>
  <c r="M55" i="17"/>
  <c r="AA53" i="17"/>
  <c r="AA51" i="17"/>
  <c r="L49" i="17"/>
  <c r="M47" i="17"/>
  <c r="Z44" i="17"/>
  <c r="AA42" i="17"/>
  <c r="AA40" i="17"/>
  <c r="AM39" i="17"/>
  <c r="AL39" i="17" s="1"/>
  <c r="AA75" i="17"/>
  <c r="M75" i="17"/>
  <c r="Z59" i="17"/>
  <c r="L57" i="17"/>
  <c r="L55" i="17"/>
  <c r="H55" i="17" s="1"/>
  <c r="M54" i="17"/>
  <c r="Z53" i="17"/>
  <c r="Z51" i="17"/>
  <c r="V51" i="17" s="1"/>
  <c r="AA49" i="17"/>
  <c r="L47" i="17"/>
  <c r="H47" i="17" s="1"/>
  <c r="M45" i="17"/>
  <c r="M43" i="17"/>
  <c r="Z42" i="17"/>
  <c r="Z40" i="17"/>
  <c r="M39" i="17"/>
  <c r="Z75" i="17"/>
  <c r="L75" i="17"/>
  <c r="AA57" i="17"/>
  <c r="AA55" i="17"/>
  <c r="L54" i="17"/>
  <c r="H54" i="17" s="1"/>
  <c r="M52" i="17"/>
  <c r="Z49" i="17"/>
  <c r="AA47" i="17"/>
  <c r="L45" i="17"/>
  <c r="L43" i="17"/>
  <c r="H43" i="17" s="1"/>
  <c r="M41" i="17"/>
  <c r="L39" i="17"/>
  <c r="M58" i="17"/>
  <c r="Z57" i="17"/>
  <c r="Z55" i="17"/>
  <c r="AA54" i="17"/>
  <c r="L52" i="17"/>
  <c r="M50" i="17"/>
  <c r="M48" i="17"/>
  <c r="Z47" i="17"/>
  <c r="AA45" i="17"/>
  <c r="AA43" i="17"/>
  <c r="L41" i="17"/>
  <c r="H41" i="17" s="1"/>
  <c r="W40" i="17"/>
  <c r="AA58" i="17"/>
  <c r="L58" i="17"/>
  <c r="M56" i="17"/>
  <c r="Z54" i="17"/>
  <c r="AA52" i="17"/>
  <c r="L50" i="17"/>
  <c r="H50" i="17" s="1"/>
  <c r="L48" i="17"/>
  <c r="H48" i="17" s="1"/>
  <c r="M46" i="17"/>
  <c r="Z45" i="17"/>
  <c r="Z43" i="17"/>
  <c r="AA41" i="17"/>
  <c r="AA62" i="17"/>
  <c r="M62" i="17"/>
  <c r="M61" i="17"/>
  <c r="M60" i="17"/>
  <c r="Z58" i="17"/>
  <c r="L56" i="17"/>
  <c r="Z52" i="17"/>
  <c r="AA50" i="17"/>
  <c r="AA48" i="17"/>
  <c r="L46" i="17"/>
  <c r="M44" i="17"/>
  <c r="Z41" i="17"/>
  <c r="AA39" i="17"/>
  <c r="M74" i="17"/>
  <c r="AA72" i="17"/>
  <c r="M72" i="17"/>
  <c r="AA71" i="17"/>
  <c r="M71" i="17"/>
  <c r="AA70" i="17"/>
  <c r="M70" i="17"/>
  <c r="AA69" i="17"/>
  <c r="M69" i="17"/>
  <c r="AA68" i="17"/>
  <c r="M68" i="17"/>
  <c r="AA67" i="17"/>
  <c r="M67" i="17"/>
  <c r="AA66" i="17"/>
  <c r="M66" i="17"/>
  <c r="AA65" i="17"/>
  <c r="M65" i="17"/>
  <c r="M64" i="17"/>
  <c r="M63" i="17"/>
  <c r="Z62" i="17"/>
  <c r="V62" i="17" s="1"/>
  <c r="L62" i="17"/>
  <c r="AA61" i="17"/>
  <c r="L61" i="17"/>
  <c r="AA60" i="17"/>
  <c r="L60" i="17"/>
  <c r="H60" i="17" s="1"/>
  <c r="M59" i="17"/>
  <c r="AA56" i="17"/>
  <c r="M53" i="17"/>
  <c r="M51" i="17"/>
  <c r="Z50" i="17"/>
  <c r="V50" i="17" s="1"/>
  <c r="Z48" i="17"/>
  <c r="AA46" i="17"/>
  <c r="V45" i="17"/>
  <c r="L44" i="17"/>
  <c r="H44" i="17" s="1"/>
  <c r="M42" i="17"/>
  <c r="H42" i="20"/>
  <c r="Z35" i="20"/>
  <c r="Z39" i="20"/>
  <c r="Z43" i="20"/>
  <c r="Z47" i="20"/>
  <c r="Z50" i="20"/>
  <c r="Z54" i="20"/>
  <c r="Z56" i="20"/>
  <c r="Z60" i="20"/>
  <c r="Z63" i="20"/>
  <c r="Z66" i="20"/>
  <c r="AA69" i="20"/>
  <c r="AA35" i="20"/>
  <c r="AA39" i="20"/>
  <c r="AA43" i="20"/>
  <c r="AA47" i="20"/>
  <c r="AA50" i="20"/>
  <c r="AA54" i="20"/>
  <c r="AA56" i="20"/>
  <c r="AA60" i="20"/>
  <c r="AA63" i="20"/>
  <c r="AA66" i="20"/>
  <c r="Z34" i="20"/>
  <c r="Z38" i="20"/>
  <c r="Z42" i="20"/>
  <c r="Z46" i="20"/>
  <c r="Z53" i="20"/>
  <c r="Z59" i="20"/>
  <c r="Z62" i="20"/>
  <c r="AA34" i="20"/>
  <c r="AA38" i="20"/>
  <c r="AA42" i="20"/>
  <c r="AA46" i="20"/>
  <c r="AA53" i="20"/>
  <c r="AA59" i="20"/>
  <c r="AA62" i="20"/>
  <c r="Z37" i="20"/>
  <c r="Z41" i="20"/>
  <c r="Z45" i="20"/>
  <c r="Z49" i="20"/>
  <c r="Z52" i="20"/>
  <c r="Z55" i="20"/>
  <c r="Z58" i="20"/>
  <c r="Z61" i="20"/>
  <c r="Z65" i="20"/>
  <c r="Z70" i="20"/>
  <c r="AA37" i="20"/>
  <c r="AA41" i="20"/>
  <c r="AA45" i="20"/>
  <c r="AA49" i="20"/>
  <c r="AA52" i="20"/>
  <c r="AA55" i="20"/>
  <c r="AA58" i="20"/>
  <c r="AA61" i="20"/>
  <c r="AA65" i="20"/>
  <c r="Z36" i="20"/>
  <c r="Z40" i="20"/>
  <c r="Z44" i="20"/>
  <c r="Z48" i="20"/>
  <c r="Z51" i="20"/>
  <c r="Z57" i="20"/>
  <c r="Z64" i="20"/>
  <c r="Z67" i="20"/>
  <c r="I45" i="20"/>
  <c r="I49" i="20"/>
  <c r="I62" i="20"/>
  <c r="AC41" i="20"/>
  <c r="I56" i="20"/>
  <c r="I50" i="20"/>
  <c r="I51" i="20"/>
  <c r="I48" i="20"/>
  <c r="G47" i="19"/>
  <c r="W50" i="19"/>
  <c r="AW39" i="17"/>
  <c r="AS39" i="17" s="1"/>
  <c r="AW40" i="17"/>
  <c r="AS40" i="17" s="1"/>
  <c r="AW41" i="17"/>
  <c r="AS41" i="17" s="1"/>
  <c r="AW42" i="17"/>
  <c r="AS42" i="17" s="1"/>
  <c r="AW43" i="17"/>
  <c r="AW44" i="17"/>
  <c r="AW45" i="17"/>
  <c r="AW46" i="17"/>
  <c r="AW47" i="17"/>
  <c r="AS47" i="17" s="1"/>
  <c r="AW48" i="17"/>
  <c r="AW49" i="17"/>
  <c r="AS49" i="17" s="1"/>
  <c r="AW50" i="17"/>
  <c r="AW51" i="17"/>
  <c r="AS51" i="17" s="1"/>
  <c r="AW52" i="17"/>
  <c r="AS52" i="17" s="1"/>
  <c r="AW53" i="17"/>
  <c r="AW54" i="17"/>
  <c r="AW55" i="17"/>
  <c r="AW56" i="17"/>
  <c r="AS56" i="17" s="1"/>
  <c r="AW57" i="17"/>
  <c r="AW58" i="17"/>
  <c r="AS58" i="17" s="1"/>
  <c r="AW59" i="17"/>
  <c r="AS59" i="17" s="1"/>
  <c r="S39" i="17"/>
  <c r="S40" i="17"/>
  <c r="S41" i="17"/>
  <c r="S42" i="17"/>
  <c r="O42" i="17" s="1"/>
  <c r="S43" i="17"/>
  <c r="O43" i="17" s="1"/>
  <c r="S44" i="17"/>
  <c r="O44" i="17" s="1"/>
  <c r="S45" i="17"/>
  <c r="S46" i="17"/>
  <c r="O46" i="17" s="1"/>
  <c r="S47" i="17"/>
  <c r="O47" i="17" s="1"/>
  <c r="S48" i="17"/>
  <c r="S49" i="17"/>
  <c r="O49" i="17" s="1"/>
  <c r="S50" i="17"/>
  <c r="O50" i="17" s="1"/>
  <c r="S51" i="17"/>
  <c r="S52" i="17"/>
  <c r="O52" i="17" s="1"/>
  <c r="S53" i="17"/>
  <c r="O53" i="17" s="1"/>
  <c r="S54" i="17"/>
  <c r="S55" i="17"/>
  <c r="O55" i="17" s="1"/>
  <c r="S56" i="17"/>
  <c r="S57" i="17"/>
  <c r="S58" i="17"/>
  <c r="O58" i="17" s="1"/>
  <c r="S59" i="17"/>
  <c r="O59" i="17" s="1"/>
  <c r="S60" i="17"/>
  <c r="O60" i="17" s="1"/>
  <c r="S61" i="17"/>
  <c r="O61" i="17" s="1"/>
  <c r="S63" i="17"/>
  <c r="S64" i="17"/>
  <c r="O64" i="17" s="1"/>
  <c r="T39" i="17"/>
  <c r="T40" i="17"/>
  <c r="T41" i="17"/>
  <c r="T42" i="17"/>
  <c r="T43" i="17"/>
  <c r="T44" i="17"/>
  <c r="T45" i="17"/>
  <c r="T46" i="17"/>
  <c r="T47" i="17"/>
  <c r="T48" i="17"/>
  <c r="T49" i="17"/>
  <c r="T50" i="17"/>
  <c r="T51" i="17"/>
  <c r="T52" i="17"/>
  <c r="T53" i="17"/>
  <c r="T54" i="17"/>
  <c r="T55" i="17"/>
  <c r="T56" i="17"/>
  <c r="T57" i="17"/>
  <c r="AW62" i="17"/>
  <c r="AS62" i="17" s="1"/>
  <c r="AD62" i="17" s="1"/>
  <c r="AX58" i="17"/>
  <c r="AX55" i="17"/>
  <c r="AX48" i="17"/>
  <c r="AX40" i="17"/>
  <c r="V61" i="17"/>
  <c r="T59" i="17"/>
  <c r="AX51" i="17"/>
  <c r="AX43" i="17"/>
  <c r="AX59" i="17"/>
  <c r="AX54" i="17"/>
  <c r="AX46" i="17"/>
  <c r="AX56" i="17"/>
  <c r="AX49" i="17"/>
  <c r="AX41" i="17"/>
  <c r="AS61" i="17"/>
  <c r="AX52" i="17"/>
  <c r="AX44" i="17"/>
  <c r="X39" i="17"/>
  <c r="J39" i="17"/>
  <c r="H48" i="20" l="1"/>
  <c r="V39" i="17"/>
  <c r="X65" i="18"/>
  <c r="H54" i="20"/>
  <c r="H62" i="20"/>
  <c r="AD71" i="20"/>
  <c r="K71" i="20"/>
  <c r="K72" i="20"/>
  <c r="AC49" i="20"/>
  <c r="I52" i="20"/>
  <c r="AE71" i="20"/>
  <c r="O62" i="21"/>
  <c r="O47" i="21"/>
  <c r="O43" i="21"/>
  <c r="O42" i="21"/>
  <c r="W35" i="21"/>
  <c r="AE71" i="21"/>
  <c r="W56" i="21"/>
  <c r="W70" i="21"/>
  <c r="W41" i="21"/>
  <c r="W45" i="21"/>
  <c r="O37" i="21"/>
  <c r="W34" i="21"/>
  <c r="W55" i="21"/>
  <c r="O52" i="21"/>
  <c r="O40" i="21"/>
  <c r="G40" i="21" s="1"/>
  <c r="W50" i="21"/>
  <c r="W59" i="21"/>
  <c r="W44" i="21"/>
  <c r="O45" i="21"/>
  <c r="O44" i="21"/>
  <c r="G61" i="21"/>
  <c r="O36" i="21"/>
  <c r="G50" i="21"/>
  <c r="O41" i="21"/>
  <c r="G41" i="21" s="1"/>
  <c r="O66" i="21"/>
  <c r="G66" i="21" s="1"/>
  <c r="G35" i="21"/>
  <c r="O49" i="21"/>
  <c r="G49" i="21" s="1"/>
  <c r="O48" i="21"/>
  <c r="G48" i="21" s="1"/>
  <c r="X71" i="21"/>
  <c r="O51" i="21"/>
  <c r="G51" i="21" s="1"/>
  <c r="O53" i="21"/>
  <c r="G53" i="21" s="1"/>
  <c r="O55" i="21"/>
  <c r="O67" i="21"/>
  <c r="O40" i="17"/>
  <c r="V72" i="17"/>
  <c r="H53" i="17"/>
  <c r="O57" i="17"/>
  <c r="O41" i="17"/>
  <c r="AS70" i="17"/>
  <c r="O66" i="17"/>
  <c r="AS44" i="17"/>
  <c r="AD44" i="17" s="1"/>
  <c r="H56" i="17"/>
  <c r="O71" i="17"/>
  <c r="AS60" i="17"/>
  <c r="AD60" i="17" s="1"/>
  <c r="O45" i="17"/>
  <c r="AD58" i="17"/>
  <c r="H63" i="17"/>
  <c r="AS64" i="17"/>
  <c r="AD64" i="17" s="1"/>
  <c r="V41" i="17"/>
  <c r="AS46" i="17"/>
  <c r="AD46" i="17" s="1"/>
  <c r="AS54" i="17"/>
  <c r="AD54" i="17" s="1"/>
  <c r="AS75" i="17"/>
  <c r="AD75" i="17" s="1"/>
  <c r="H64" i="17"/>
  <c r="AD47" i="17"/>
  <c r="AD39" i="17"/>
  <c r="H69" i="17"/>
  <c r="X36" i="19"/>
  <c r="W36" i="19" s="1"/>
  <c r="G62" i="19"/>
  <c r="O43" i="19"/>
  <c r="X45" i="19"/>
  <c r="AE44" i="19"/>
  <c r="O33" i="19"/>
  <c r="G33" i="19" s="1"/>
  <c r="X62" i="19"/>
  <c r="O54" i="19"/>
  <c r="G54" i="19" s="1"/>
  <c r="O56" i="17"/>
  <c r="O48" i="17"/>
  <c r="AS53" i="17"/>
  <c r="AD53" i="17" s="1"/>
  <c r="H62" i="17"/>
  <c r="G62" i="17" s="1"/>
  <c r="H46" i="17"/>
  <c r="V42" i="17"/>
  <c r="V63" i="17"/>
  <c r="V71" i="17"/>
  <c r="H67" i="17"/>
  <c r="AS65" i="17"/>
  <c r="O39" i="17"/>
  <c r="AD70" i="17"/>
  <c r="AS45" i="17"/>
  <c r="AD45" i="17" s="1"/>
  <c r="AS72" i="17"/>
  <c r="AD72" i="17" s="1"/>
  <c r="V49" i="17"/>
  <c r="AS43" i="17"/>
  <c r="AD43" i="17" s="1"/>
  <c r="H39" i="17"/>
  <c r="O72" i="17"/>
  <c r="AD71" i="17"/>
  <c r="O68" i="17"/>
  <c r="AD49" i="17"/>
  <c r="AD41" i="17"/>
  <c r="H52" i="17"/>
  <c r="H75" i="17"/>
  <c r="AS55" i="17"/>
  <c r="AD55" i="17" s="1"/>
  <c r="AS57" i="17"/>
  <c r="AD57" i="17" s="1"/>
  <c r="O51" i="17"/>
  <c r="G51" i="17" s="1"/>
  <c r="AD56" i="17"/>
  <c r="AS48" i="17"/>
  <c r="AD48" i="17" s="1"/>
  <c r="AD40" i="17"/>
  <c r="H45" i="17"/>
  <c r="V75" i="17"/>
  <c r="AE66" i="18"/>
  <c r="H43" i="18"/>
  <c r="X56" i="18"/>
  <c r="H49" i="18"/>
  <c r="G49" i="18" s="1"/>
  <c r="X45" i="18"/>
  <c r="O44" i="18"/>
  <c r="G44" i="18" s="1"/>
  <c r="H63" i="18"/>
  <c r="I64" i="20"/>
  <c r="I60" i="20"/>
  <c r="I37" i="20"/>
  <c r="AC66" i="20"/>
  <c r="I67" i="20"/>
  <c r="I63" i="20"/>
  <c r="I65" i="20"/>
  <c r="AC37" i="20"/>
  <c r="I35" i="20"/>
  <c r="I66" i="20"/>
  <c r="I61" i="20"/>
  <c r="AC39" i="20"/>
  <c r="I36" i="20"/>
  <c r="I39" i="20"/>
  <c r="H61" i="20"/>
  <c r="I58" i="20"/>
  <c r="I46" i="20"/>
  <c r="I42" i="20"/>
  <c r="H65" i="20"/>
  <c r="I40" i="20"/>
  <c r="I38" i="20"/>
  <c r="I55" i="20"/>
  <c r="J72" i="20"/>
  <c r="I43" i="20"/>
  <c r="I44" i="20"/>
  <c r="I47" i="20"/>
  <c r="I53" i="20"/>
  <c r="H67" i="20"/>
  <c r="AC45" i="20"/>
  <c r="AC43" i="20"/>
  <c r="AC64" i="20"/>
  <c r="AC50" i="20"/>
  <c r="AC47" i="20"/>
  <c r="AC55" i="20"/>
  <c r="AC57" i="20"/>
  <c r="AC52" i="20"/>
  <c r="AC61" i="20"/>
  <c r="AC38" i="20"/>
  <c r="AC56" i="20"/>
  <c r="AC51" i="20"/>
  <c r="AC54" i="20"/>
  <c r="AC63" i="20"/>
  <c r="AE72" i="20"/>
  <c r="AC53" i="20"/>
  <c r="AC58" i="20"/>
  <c r="AC48" i="20"/>
  <c r="AC65" i="20"/>
  <c r="AC60" i="20"/>
  <c r="AC44" i="20"/>
  <c r="AD72" i="20"/>
  <c r="AC35" i="20"/>
  <c r="AC67" i="20"/>
  <c r="AC62" i="20"/>
  <c r="AC46" i="20"/>
  <c r="AC40" i="20"/>
  <c r="AC42" i="20"/>
  <c r="AC34" i="20"/>
  <c r="AC59" i="20"/>
  <c r="AC36" i="20"/>
  <c r="H39" i="20"/>
  <c r="H73" i="36"/>
  <c r="AI74" i="35"/>
  <c r="I70" i="35"/>
  <c r="W74" i="36"/>
  <c r="W75" i="36"/>
  <c r="V74" i="36"/>
  <c r="V75" i="36"/>
  <c r="X46" i="35"/>
  <c r="H56" i="20"/>
  <c r="AJ48" i="36"/>
  <c r="AN62" i="36"/>
  <c r="AA73" i="36"/>
  <c r="R72" i="20"/>
  <c r="G60" i="21"/>
  <c r="O64" i="19"/>
  <c r="H37" i="19"/>
  <c r="G37" i="19" s="1"/>
  <c r="V48" i="17"/>
  <c r="G48" i="17" s="1"/>
  <c r="H61" i="17"/>
  <c r="G61" i="17" s="1"/>
  <c r="H46" i="18"/>
  <c r="G46" i="18" s="1"/>
  <c r="G69" i="19"/>
  <c r="S72" i="20"/>
  <c r="AE72" i="21"/>
  <c r="W39" i="21"/>
  <c r="V57" i="17"/>
  <c r="V53" i="17"/>
  <c r="G53" i="17" s="1"/>
  <c r="V67" i="17"/>
  <c r="AD63" i="17"/>
  <c r="AE64" i="18"/>
  <c r="W64" i="18" s="1"/>
  <c r="AE38" i="18"/>
  <c r="AE49" i="18"/>
  <c r="H36" i="18"/>
  <c r="X33" i="18"/>
  <c r="H59" i="20"/>
  <c r="AE65" i="18"/>
  <c r="W65" i="18" s="1"/>
  <c r="O45" i="19"/>
  <c r="G44" i="21"/>
  <c r="X72" i="21"/>
  <c r="AD52" i="17"/>
  <c r="O63" i="17"/>
  <c r="O54" i="17"/>
  <c r="I57" i="20"/>
  <c r="I54" i="20"/>
  <c r="I34" i="20"/>
  <c r="I41" i="20"/>
  <c r="I59" i="20"/>
  <c r="V64" i="17"/>
  <c r="AD66" i="17"/>
  <c r="O52" i="18"/>
  <c r="O69" i="18"/>
  <c r="X47" i="18"/>
  <c r="H56" i="18"/>
  <c r="X51" i="18"/>
  <c r="W51" i="18" s="1"/>
  <c r="W37" i="19"/>
  <c r="O39" i="21"/>
  <c r="AB38" i="36"/>
  <c r="M38" i="36"/>
  <c r="AN61" i="36"/>
  <c r="V44" i="17"/>
  <c r="G44" i="17" s="1"/>
  <c r="AS50" i="17"/>
  <c r="AD50" i="17" s="1"/>
  <c r="H57" i="17"/>
  <c r="H49" i="17"/>
  <c r="H65" i="17"/>
  <c r="AD65" i="17"/>
  <c r="O46" i="18"/>
  <c r="AE35" i="18"/>
  <c r="O61" i="18"/>
  <c r="G61" i="18" s="1"/>
  <c r="AE69" i="18"/>
  <c r="W69" i="18" s="1"/>
  <c r="H41" i="18"/>
  <c r="X37" i="18"/>
  <c r="W37" i="18" s="1"/>
  <c r="X57" i="18"/>
  <c r="X69" i="18"/>
  <c r="G61" i="19"/>
  <c r="V52" i="17"/>
  <c r="G52" i="17" s="1"/>
  <c r="V59" i="17"/>
  <c r="G59" i="17" s="1"/>
  <c r="H68" i="17"/>
  <c r="AS69" i="17"/>
  <c r="AD69" i="17" s="1"/>
  <c r="O47" i="18"/>
  <c r="H54" i="18"/>
  <c r="H34" i="18"/>
  <c r="H66" i="18"/>
  <c r="G66" i="18" s="1"/>
  <c r="H58" i="18"/>
  <c r="H37" i="18"/>
  <c r="G37" i="18" s="1"/>
  <c r="W37" i="21"/>
  <c r="W72" i="21" s="1"/>
  <c r="AG65" i="35"/>
  <c r="U49" i="36"/>
  <c r="U40" i="36"/>
  <c r="AC36" i="35"/>
  <c r="S75" i="36"/>
  <c r="S74" i="36"/>
  <c r="Y46" i="35"/>
  <c r="X58" i="35"/>
  <c r="M48" i="36"/>
  <c r="AF61" i="36"/>
  <c r="I37" i="35"/>
  <c r="U67" i="36"/>
  <c r="AG64" i="35"/>
  <c r="AG63" i="35"/>
  <c r="AG62" i="35"/>
  <c r="Q43" i="36"/>
  <c r="K74" i="36"/>
  <c r="AN37" i="36"/>
  <c r="O35" i="19"/>
  <c r="H45" i="20"/>
  <c r="H64" i="20"/>
  <c r="H44" i="20"/>
  <c r="Q37" i="35"/>
  <c r="X71" i="35"/>
  <c r="AD74" i="36"/>
  <c r="AD75" i="36"/>
  <c r="J74" i="36"/>
  <c r="AE73" i="35"/>
  <c r="AD73" i="35"/>
  <c r="AC41" i="35"/>
  <c r="M54" i="35"/>
  <c r="H72" i="35"/>
  <c r="M49" i="35"/>
  <c r="M48" i="35"/>
  <c r="M41" i="36"/>
  <c r="AJ52" i="36"/>
  <c r="U57" i="36"/>
  <c r="AF63" i="36"/>
  <c r="AA63" i="36"/>
  <c r="R75" i="36"/>
  <c r="Q39" i="36"/>
  <c r="AA60" i="36"/>
  <c r="AB60" i="36"/>
  <c r="AB53" i="36"/>
  <c r="AA53" i="36"/>
  <c r="I52" i="36"/>
  <c r="H52" i="36"/>
  <c r="I53" i="36"/>
  <c r="H53" i="36"/>
  <c r="M46" i="36"/>
  <c r="AF48" i="36"/>
  <c r="U44" i="36"/>
  <c r="AL75" i="36"/>
  <c r="I46" i="36"/>
  <c r="H46" i="36"/>
  <c r="AJ41" i="36"/>
  <c r="O74" i="36"/>
  <c r="AN64" i="36"/>
  <c r="AN63" i="36"/>
  <c r="U62" i="36"/>
  <c r="AN40" i="36"/>
  <c r="U63" i="36"/>
  <c r="Q42" i="36"/>
  <c r="AJ63" i="36"/>
  <c r="AJ54" i="36"/>
  <c r="AJ70" i="36"/>
  <c r="Q66" i="36"/>
  <c r="Q55" i="36"/>
  <c r="AF57" i="36"/>
  <c r="AA57" i="36"/>
  <c r="U53" i="36"/>
  <c r="AA56" i="36"/>
  <c r="AF56" i="36"/>
  <c r="M53" i="36"/>
  <c r="M69" i="36"/>
  <c r="M58" i="36"/>
  <c r="AN38" i="36"/>
  <c r="AC75" i="36"/>
  <c r="AB39" i="36"/>
  <c r="AA39" i="36"/>
  <c r="I50" i="36"/>
  <c r="H50" i="36"/>
  <c r="I42" i="36"/>
  <c r="H42" i="36"/>
  <c r="U69" i="36"/>
  <c r="U37" i="36"/>
  <c r="U61" i="36"/>
  <c r="Q47" i="36"/>
  <c r="AA66" i="36"/>
  <c r="AB66" i="36"/>
  <c r="AB59" i="36"/>
  <c r="AA59" i="36"/>
  <c r="I54" i="36"/>
  <c r="H54" i="36"/>
  <c r="I55" i="36"/>
  <c r="H55" i="36"/>
  <c r="AO75" i="36"/>
  <c r="U48" i="36"/>
  <c r="AF38" i="36"/>
  <c r="U51" i="36"/>
  <c r="AJ45" i="36"/>
  <c r="AN50" i="36"/>
  <c r="AN66" i="36"/>
  <c r="AN49" i="36"/>
  <c r="AN65" i="36"/>
  <c r="U64" i="36"/>
  <c r="M42" i="36"/>
  <c r="M45" i="36"/>
  <c r="AB46" i="36"/>
  <c r="AA46" i="36"/>
  <c r="AJ49" i="36"/>
  <c r="AJ65" i="36"/>
  <c r="AJ56" i="36"/>
  <c r="Q52" i="36"/>
  <c r="Q68" i="36"/>
  <c r="Q57" i="36"/>
  <c r="M49" i="36"/>
  <c r="AF51" i="36"/>
  <c r="AA51" i="36"/>
  <c r="H45" i="36"/>
  <c r="I45" i="36"/>
  <c r="H41" i="36"/>
  <c r="I41" i="36"/>
  <c r="AP74" i="36"/>
  <c r="AA58" i="36"/>
  <c r="AF58" i="36"/>
  <c r="M55" i="36"/>
  <c r="M60" i="36"/>
  <c r="I69" i="36"/>
  <c r="H69" i="36"/>
  <c r="AF44" i="36"/>
  <c r="AA44" i="36"/>
  <c r="AK74" i="36"/>
  <c r="AJ37" i="36"/>
  <c r="AH74" i="36"/>
  <c r="Q53" i="36"/>
  <c r="AF53" i="36"/>
  <c r="AF59" i="36"/>
  <c r="AF54" i="36"/>
  <c r="AF70" i="36"/>
  <c r="AB41" i="36"/>
  <c r="AA41" i="36"/>
  <c r="AA70" i="36"/>
  <c r="AB70" i="36"/>
  <c r="AB61" i="36"/>
  <c r="AA61" i="36"/>
  <c r="I56" i="36"/>
  <c r="H56" i="36"/>
  <c r="I57" i="36"/>
  <c r="H57" i="36"/>
  <c r="AF42" i="36"/>
  <c r="AA42" i="36"/>
  <c r="U38" i="36"/>
  <c r="Q50" i="36"/>
  <c r="AN52" i="36"/>
  <c r="AN68" i="36"/>
  <c r="AN51" i="36"/>
  <c r="AN67" i="36"/>
  <c r="U66" i="36"/>
  <c r="AN44" i="36"/>
  <c r="N75" i="36"/>
  <c r="M39" i="36"/>
  <c r="Q46" i="36"/>
  <c r="AJ51" i="36"/>
  <c r="AJ67" i="36"/>
  <c r="AJ58" i="36"/>
  <c r="Q54" i="36"/>
  <c r="Q70" i="36"/>
  <c r="Q59" i="36"/>
  <c r="AA47" i="36"/>
  <c r="AF47" i="36"/>
  <c r="AA43" i="36"/>
  <c r="AF43" i="36"/>
  <c r="AG75" i="36"/>
  <c r="AF39" i="36"/>
  <c r="AO74" i="36"/>
  <c r="AJ44" i="36"/>
  <c r="AJ40" i="36"/>
  <c r="AF60" i="36"/>
  <c r="M57" i="36"/>
  <c r="M62" i="36"/>
  <c r="H62" i="36"/>
  <c r="Q64" i="36"/>
  <c r="M56" i="36"/>
  <c r="AB45" i="36"/>
  <c r="AA45" i="36"/>
  <c r="Q41" i="36"/>
  <c r="AB65" i="36"/>
  <c r="AA65" i="36"/>
  <c r="I58" i="36"/>
  <c r="H58" i="36"/>
  <c r="I59" i="36"/>
  <c r="H59" i="36"/>
  <c r="U42" i="36"/>
  <c r="AF49" i="36"/>
  <c r="AA49" i="36"/>
  <c r="AK75" i="36"/>
  <c r="AJ39" i="36"/>
  <c r="AN54" i="36"/>
  <c r="AN70" i="36"/>
  <c r="AN53" i="36"/>
  <c r="AN69" i="36"/>
  <c r="U52" i="36"/>
  <c r="U68" i="36"/>
  <c r="AF69" i="36"/>
  <c r="Q40" i="36"/>
  <c r="AJ53" i="36"/>
  <c r="AJ69" i="36"/>
  <c r="AJ60" i="36"/>
  <c r="Q56" i="36"/>
  <c r="Q61" i="36"/>
  <c r="U47" i="36"/>
  <c r="U43" i="36"/>
  <c r="U39" i="36"/>
  <c r="AA62" i="36"/>
  <c r="AF62" i="36"/>
  <c r="M59" i="36"/>
  <c r="M64" i="36"/>
  <c r="H64" i="36"/>
  <c r="U60" i="36"/>
  <c r="AJ61" i="36"/>
  <c r="U45" i="36"/>
  <c r="Q45" i="36"/>
  <c r="AC74" i="36"/>
  <c r="AB37" i="36"/>
  <c r="AA37" i="36"/>
  <c r="AB67" i="36"/>
  <c r="AA67" i="36"/>
  <c r="I60" i="36"/>
  <c r="H60" i="36"/>
  <c r="I61" i="36"/>
  <c r="H61" i="36"/>
  <c r="AF46" i="36"/>
  <c r="AL74" i="36"/>
  <c r="Q49" i="36"/>
  <c r="AJ43" i="36"/>
  <c r="O75" i="36"/>
  <c r="AN56" i="36"/>
  <c r="AN55" i="36"/>
  <c r="U54" i="36"/>
  <c r="U70" i="36"/>
  <c r="AF55" i="36"/>
  <c r="AA55" i="36"/>
  <c r="M43" i="36"/>
  <c r="N74" i="36"/>
  <c r="M37" i="36"/>
  <c r="AN48" i="36"/>
  <c r="AH75" i="36"/>
  <c r="AJ55" i="36"/>
  <c r="AJ62" i="36"/>
  <c r="Q58" i="36"/>
  <c r="Q63" i="36"/>
  <c r="K75" i="36"/>
  <c r="AP75" i="36"/>
  <c r="AA64" i="36"/>
  <c r="AF64" i="36"/>
  <c r="M61" i="36"/>
  <c r="M50" i="36"/>
  <c r="M66" i="36"/>
  <c r="AN45" i="36"/>
  <c r="AN47" i="36"/>
  <c r="AA54" i="36"/>
  <c r="AB54" i="36"/>
  <c r="Q69" i="36"/>
  <c r="M67" i="36"/>
  <c r="R74" i="36"/>
  <c r="Q37" i="36"/>
  <c r="AB69" i="36"/>
  <c r="AA69" i="36"/>
  <c r="I66" i="36"/>
  <c r="H66" i="36"/>
  <c r="I65" i="36"/>
  <c r="H65" i="36"/>
  <c r="U50" i="36"/>
  <c r="U59" i="36"/>
  <c r="I48" i="36"/>
  <c r="H48" i="36"/>
  <c r="AN58" i="36"/>
  <c r="AN57" i="36"/>
  <c r="U56" i="36"/>
  <c r="AN42" i="36"/>
  <c r="U55" i="36"/>
  <c r="AB48" i="36"/>
  <c r="AA48" i="36"/>
  <c r="Q44" i="36"/>
  <c r="AJ57" i="36"/>
  <c r="AJ64" i="36"/>
  <c r="Q60" i="36"/>
  <c r="Q65" i="36"/>
  <c r="AF67" i="36"/>
  <c r="H47" i="36"/>
  <c r="I47" i="36"/>
  <c r="H43" i="36"/>
  <c r="I43" i="36"/>
  <c r="J75" i="36"/>
  <c r="H39" i="36"/>
  <c r="I39" i="36"/>
  <c r="AA50" i="36"/>
  <c r="AF50" i="36"/>
  <c r="AF66" i="36"/>
  <c r="H63" i="36"/>
  <c r="M63" i="36"/>
  <c r="M52" i="36"/>
  <c r="M68" i="36"/>
  <c r="H68" i="36"/>
  <c r="AN43" i="36"/>
  <c r="AN41" i="36"/>
  <c r="AJ68" i="36"/>
  <c r="U41" i="36"/>
  <c r="H51" i="36"/>
  <c r="M51" i="36"/>
  <c r="I49" i="36"/>
  <c r="H49" i="36"/>
  <c r="AN39" i="36"/>
  <c r="H37" i="36"/>
  <c r="I70" i="36"/>
  <c r="H70" i="36"/>
  <c r="I67" i="36"/>
  <c r="H67" i="36"/>
  <c r="AF40" i="36"/>
  <c r="AA40" i="36"/>
  <c r="M40" i="36"/>
  <c r="H40" i="36"/>
  <c r="AJ47" i="36"/>
  <c r="I38" i="36"/>
  <c r="I37" i="36"/>
  <c r="H38" i="36"/>
  <c r="AN60" i="36"/>
  <c r="AN59" i="36"/>
  <c r="U58" i="36"/>
  <c r="M47" i="36"/>
  <c r="M44" i="36"/>
  <c r="H44" i="36"/>
  <c r="Q48" i="36"/>
  <c r="Q38" i="36"/>
  <c r="AJ59" i="36"/>
  <c r="AJ50" i="36"/>
  <c r="AJ66" i="36"/>
  <c r="Q62" i="36"/>
  <c r="Q51" i="36"/>
  <c r="Q67" i="36"/>
  <c r="AF65" i="36"/>
  <c r="AF45" i="36"/>
  <c r="AF41" i="36"/>
  <c r="AG74" i="36"/>
  <c r="AF37" i="36"/>
  <c r="U65" i="36"/>
  <c r="AJ46" i="36"/>
  <c r="AJ42" i="36"/>
  <c r="AJ38" i="36"/>
  <c r="AA52" i="36"/>
  <c r="AF52" i="36"/>
  <c r="AA68" i="36"/>
  <c r="AF68" i="36"/>
  <c r="M65" i="36"/>
  <c r="M54" i="36"/>
  <c r="M70" i="36"/>
  <c r="N74" i="35"/>
  <c r="Q41" i="35"/>
  <c r="H37" i="35"/>
  <c r="AG68" i="35"/>
  <c r="AG67" i="35"/>
  <c r="AG66" i="35"/>
  <c r="M53" i="35"/>
  <c r="M52" i="35"/>
  <c r="M55" i="35"/>
  <c r="Y40" i="35"/>
  <c r="X40" i="35"/>
  <c r="Q43" i="35"/>
  <c r="Q54" i="35"/>
  <c r="Q61" i="35"/>
  <c r="Q60" i="35"/>
  <c r="Q42" i="35"/>
  <c r="AC67" i="35"/>
  <c r="AC66" i="35"/>
  <c r="AC48" i="35"/>
  <c r="H52" i="35"/>
  <c r="I52" i="35"/>
  <c r="I51" i="35"/>
  <c r="H51" i="35"/>
  <c r="I62" i="35"/>
  <c r="H62" i="35"/>
  <c r="I45" i="35"/>
  <c r="H45" i="35"/>
  <c r="R73" i="35"/>
  <c r="Q36" i="35"/>
  <c r="Y45" i="35"/>
  <c r="X45" i="35"/>
  <c r="Y52" i="35"/>
  <c r="X52" i="35"/>
  <c r="Y59" i="35"/>
  <c r="X59" i="35"/>
  <c r="Y66" i="35"/>
  <c r="X66" i="35"/>
  <c r="Y39" i="35"/>
  <c r="X39" i="35"/>
  <c r="M66" i="35"/>
  <c r="H41" i="35"/>
  <c r="AA73" i="35"/>
  <c r="M57" i="35"/>
  <c r="M56" i="35"/>
  <c r="M59" i="35"/>
  <c r="M40" i="35"/>
  <c r="Q47" i="35"/>
  <c r="Q58" i="35"/>
  <c r="Q65" i="35"/>
  <c r="Q64" i="35"/>
  <c r="AI73" i="35"/>
  <c r="AC45" i="35"/>
  <c r="AC52" i="35"/>
  <c r="H56" i="35"/>
  <c r="I56" i="35"/>
  <c r="I55" i="35"/>
  <c r="H55" i="35"/>
  <c r="I66" i="35"/>
  <c r="H66" i="35"/>
  <c r="I49" i="35"/>
  <c r="H49" i="35"/>
  <c r="M62" i="35"/>
  <c r="Y49" i="35"/>
  <c r="X49" i="35"/>
  <c r="Y56" i="35"/>
  <c r="X56" i="35"/>
  <c r="Y63" i="35"/>
  <c r="X63" i="35"/>
  <c r="Z74" i="35"/>
  <c r="X38" i="35"/>
  <c r="Y38" i="35"/>
  <c r="Q56" i="35"/>
  <c r="M39" i="35"/>
  <c r="O73" i="35"/>
  <c r="AG44" i="35"/>
  <c r="AG43" i="35"/>
  <c r="AG42" i="35"/>
  <c r="M61" i="35"/>
  <c r="M60" i="35"/>
  <c r="M63" i="35"/>
  <c r="AG39" i="35"/>
  <c r="Q51" i="35"/>
  <c r="Q62" i="35"/>
  <c r="Q69" i="35"/>
  <c r="Q68" i="35"/>
  <c r="AC43" i="35"/>
  <c r="AC42" i="35"/>
  <c r="AC49" i="35"/>
  <c r="AC56" i="35"/>
  <c r="H60" i="35"/>
  <c r="I60" i="35"/>
  <c r="I59" i="35"/>
  <c r="H59" i="35"/>
  <c r="I53" i="35"/>
  <c r="H53" i="35"/>
  <c r="Y37" i="35"/>
  <c r="X37" i="35"/>
  <c r="H40" i="35"/>
  <c r="I40" i="35"/>
  <c r="Y53" i="35"/>
  <c r="X53" i="35"/>
  <c r="Y60" i="35"/>
  <c r="X60" i="35"/>
  <c r="Y67" i="35"/>
  <c r="X67" i="35"/>
  <c r="I41" i="35"/>
  <c r="N73" i="35"/>
  <c r="M38" i="35"/>
  <c r="M36" i="35"/>
  <c r="H36" i="35"/>
  <c r="AC44" i="35"/>
  <c r="AG57" i="35"/>
  <c r="AH74" i="35"/>
  <c r="AG38" i="35"/>
  <c r="Y54" i="35"/>
  <c r="X54" i="35"/>
  <c r="AG48" i="35"/>
  <c r="AG47" i="35"/>
  <c r="AG46" i="35"/>
  <c r="M65" i="35"/>
  <c r="M64" i="35"/>
  <c r="M67" i="35"/>
  <c r="M58" i="35"/>
  <c r="Q55" i="35"/>
  <c r="Q66" i="35"/>
  <c r="Y62" i="35"/>
  <c r="X62" i="35"/>
  <c r="AC47" i="35"/>
  <c r="AC46" i="35"/>
  <c r="AC53" i="35"/>
  <c r="AC60" i="35"/>
  <c r="H64" i="35"/>
  <c r="I64" i="35"/>
  <c r="I63" i="35"/>
  <c r="H63" i="35"/>
  <c r="I57" i="35"/>
  <c r="H57" i="35"/>
  <c r="Y50" i="35"/>
  <c r="X50" i="35"/>
  <c r="M37" i="35"/>
  <c r="AC39" i="35"/>
  <c r="Y57" i="35"/>
  <c r="X57" i="35"/>
  <c r="Y64" i="35"/>
  <c r="X64" i="35"/>
  <c r="X72" i="35"/>
  <c r="AG49" i="35"/>
  <c r="S73" i="35"/>
  <c r="AC40" i="35"/>
  <c r="Q50" i="35"/>
  <c r="AC62" i="35"/>
  <c r="I58" i="35"/>
  <c r="H58" i="35"/>
  <c r="K74" i="35"/>
  <c r="AG52" i="35"/>
  <c r="AG51" i="35"/>
  <c r="AG50" i="35"/>
  <c r="M69" i="35"/>
  <c r="M68" i="35"/>
  <c r="AE74" i="35"/>
  <c r="Q59" i="35"/>
  <c r="Q45" i="35"/>
  <c r="Q44" i="35"/>
  <c r="I39" i="35"/>
  <c r="H39" i="35"/>
  <c r="AC51" i="35"/>
  <c r="AC50" i="35"/>
  <c r="AC57" i="35"/>
  <c r="AC64" i="35"/>
  <c r="H68" i="35"/>
  <c r="I68" i="35"/>
  <c r="I67" i="35"/>
  <c r="H67" i="35"/>
  <c r="I46" i="35"/>
  <c r="H46" i="35"/>
  <c r="I61" i="35"/>
  <c r="H61" i="35"/>
  <c r="Y41" i="35"/>
  <c r="X41" i="35"/>
  <c r="AH73" i="35"/>
  <c r="AG37" i="35"/>
  <c r="AG36" i="35"/>
  <c r="AG61" i="35"/>
  <c r="Q39" i="35"/>
  <c r="Y61" i="35"/>
  <c r="X61" i="35"/>
  <c r="Y68" i="35"/>
  <c r="X68" i="35"/>
  <c r="Y43" i="35"/>
  <c r="X43" i="35"/>
  <c r="AG69" i="35"/>
  <c r="X42" i="35"/>
  <c r="Y42" i="35"/>
  <c r="I36" i="35"/>
  <c r="AC63" i="35"/>
  <c r="H48" i="35"/>
  <c r="I48" i="35"/>
  <c r="Y48" i="35"/>
  <c r="X48" i="35"/>
  <c r="M46" i="35"/>
  <c r="AG45" i="35"/>
  <c r="J74" i="35"/>
  <c r="I38" i="35"/>
  <c r="H38" i="35"/>
  <c r="AG56" i="35"/>
  <c r="AG55" i="35"/>
  <c r="AG54" i="35"/>
  <c r="M43" i="35"/>
  <c r="S74" i="35"/>
  <c r="Q63" i="35"/>
  <c r="Q49" i="35"/>
  <c r="Q48" i="35"/>
  <c r="AG53" i="35"/>
  <c r="AD74" i="35"/>
  <c r="AC38" i="35"/>
  <c r="AC55" i="35"/>
  <c r="AC54" i="35"/>
  <c r="AC61" i="35"/>
  <c r="AC68" i="35"/>
  <c r="H71" i="35"/>
  <c r="I50" i="35"/>
  <c r="H50" i="35"/>
  <c r="I65" i="35"/>
  <c r="H65" i="35"/>
  <c r="M41" i="35"/>
  <c r="K73" i="35"/>
  <c r="AA74" i="35"/>
  <c r="Y65" i="35"/>
  <c r="X65" i="35"/>
  <c r="Y47" i="35"/>
  <c r="X47" i="35"/>
  <c r="M42" i="35"/>
  <c r="Q40" i="35"/>
  <c r="M51" i="35"/>
  <c r="Q57" i="35"/>
  <c r="AC69" i="35"/>
  <c r="I47" i="35"/>
  <c r="H47" i="35"/>
  <c r="J73" i="35"/>
  <c r="Y55" i="35"/>
  <c r="X55" i="35"/>
  <c r="I42" i="35"/>
  <c r="H42" i="35"/>
  <c r="AC37" i="35"/>
  <c r="AG60" i="35"/>
  <c r="AG59" i="35"/>
  <c r="AG58" i="35"/>
  <c r="M45" i="35"/>
  <c r="M44" i="35"/>
  <c r="M47" i="35"/>
  <c r="Z73" i="35"/>
  <c r="Y36" i="35"/>
  <c r="X36" i="35"/>
  <c r="Q67" i="35"/>
  <c r="Q46" i="35"/>
  <c r="Q53" i="35"/>
  <c r="Q52" i="35"/>
  <c r="R74" i="35"/>
  <c r="Q38" i="35"/>
  <c r="AC59" i="35"/>
  <c r="AC58" i="35"/>
  <c r="AC65" i="35"/>
  <c r="H44" i="35"/>
  <c r="I44" i="35"/>
  <c r="H43" i="35"/>
  <c r="I43" i="35"/>
  <c r="I54" i="35"/>
  <c r="H54" i="35"/>
  <c r="I69" i="35"/>
  <c r="H69" i="35"/>
  <c r="AG40" i="35"/>
  <c r="M50" i="35"/>
  <c r="O74" i="35"/>
  <c r="Y69" i="35"/>
  <c r="X69" i="35"/>
  <c r="Y44" i="35"/>
  <c r="X44" i="35"/>
  <c r="Y51" i="35"/>
  <c r="X51" i="35"/>
  <c r="AG41" i="35"/>
  <c r="Y58" i="35"/>
  <c r="G47" i="21"/>
  <c r="H70" i="20"/>
  <c r="H41" i="20"/>
  <c r="X69" i="20"/>
  <c r="H38" i="20"/>
  <c r="W62" i="19"/>
  <c r="G34" i="19"/>
  <c r="V43" i="17"/>
  <c r="G43" i="17" s="1"/>
  <c r="V70" i="17"/>
  <c r="G70" i="17" s="1"/>
  <c r="V68" i="17"/>
  <c r="O34" i="21"/>
  <c r="G34" i="21" s="1"/>
  <c r="G38" i="21"/>
  <c r="G59" i="21"/>
  <c r="G43" i="21"/>
  <c r="G52" i="21"/>
  <c r="G70" i="21"/>
  <c r="G54" i="21"/>
  <c r="G37" i="21"/>
  <c r="G39" i="21"/>
  <c r="H72" i="21"/>
  <c r="G63" i="21"/>
  <c r="G56" i="21"/>
  <c r="G42" i="21"/>
  <c r="G67" i="21"/>
  <c r="G46" i="21"/>
  <c r="H71" i="21"/>
  <c r="G62" i="21"/>
  <c r="G55" i="21"/>
  <c r="G45" i="21"/>
  <c r="G36" i="21"/>
  <c r="W71" i="21"/>
  <c r="H53" i="20"/>
  <c r="H52" i="20"/>
  <c r="H37" i="20"/>
  <c r="X70" i="20"/>
  <c r="H40" i="20"/>
  <c r="M51" i="20"/>
  <c r="H66" i="20"/>
  <c r="M36" i="20"/>
  <c r="AG45" i="20"/>
  <c r="Q66" i="20"/>
  <c r="AG62" i="20"/>
  <c r="M67" i="20"/>
  <c r="M34" i="20"/>
  <c r="Q51" i="20"/>
  <c r="M62" i="20"/>
  <c r="M52" i="20"/>
  <c r="AG34" i="20"/>
  <c r="M47" i="20"/>
  <c r="AG65" i="20"/>
  <c r="O72" i="20"/>
  <c r="O71" i="20"/>
  <c r="AI72" i="20"/>
  <c r="Q52" i="20"/>
  <c r="Q45" i="20"/>
  <c r="N71" i="20"/>
  <c r="AG58" i="20"/>
  <c r="M55" i="20"/>
  <c r="M49" i="20"/>
  <c r="H36" i="20"/>
  <c r="AG57" i="20"/>
  <c r="AG39" i="20"/>
  <c r="AG54" i="20"/>
  <c r="Q43" i="20"/>
  <c r="Q55" i="20"/>
  <c r="Q48" i="20"/>
  <c r="Q35" i="20"/>
  <c r="Q53" i="20"/>
  <c r="M54" i="20"/>
  <c r="M38" i="20"/>
  <c r="AG40" i="20"/>
  <c r="M46" i="20"/>
  <c r="AG61" i="20"/>
  <c r="AG49" i="20"/>
  <c r="M35" i="20"/>
  <c r="M58" i="20"/>
  <c r="M40" i="20"/>
  <c r="H49" i="20"/>
  <c r="Q44" i="20"/>
  <c r="AA72" i="20"/>
  <c r="H55" i="20"/>
  <c r="AG52" i="20"/>
  <c r="M39" i="20"/>
  <c r="AH71" i="20"/>
  <c r="M53" i="20"/>
  <c r="M59" i="20"/>
  <c r="M43" i="20"/>
  <c r="AG44" i="20"/>
  <c r="AG43" i="20"/>
  <c r="AG56" i="20"/>
  <c r="Q41" i="20"/>
  <c r="Q59" i="20"/>
  <c r="Q37" i="20"/>
  <c r="Q40" i="20"/>
  <c r="Q38" i="20"/>
  <c r="M42" i="20"/>
  <c r="AG37" i="20"/>
  <c r="AG63" i="20"/>
  <c r="AG64" i="20"/>
  <c r="M45" i="20"/>
  <c r="M61" i="20"/>
  <c r="M44" i="20"/>
  <c r="M57" i="20"/>
  <c r="Q56" i="20"/>
  <c r="Q64" i="20"/>
  <c r="Q36" i="20"/>
  <c r="Q50" i="20"/>
  <c r="AG36" i="20"/>
  <c r="AG66" i="20"/>
  <c r="AG42" i="20"/>
  <c r="M37" i="20"/>
  <c r="M60" i="20"/>
  <c r="AG67" i="20"/>
  <c r="M65" i="20"/>
  <c r="AG48" i="20"/>
  <c r="AG47" i="20"/>
  <c r="AG60" i="20"/>
  <c r="Q46" i="20"/>
  <c r="Q39" i="20"/>
  <c r="Q47" i="20"/>
  <c r="Q58" i="20"/>
  <c r="AG41" i="20"/>
  <c r="AG59" i="20"/>
  <c r="AI71" i="20"/>
  <c r="AG53" i="20"/>
  <c r="AG55" i="20"/>
  <c r="AH72" i="20"/>
  <c r="M48" i="20"/>
  <c r="Q57" i="20"/>
  <c r="Q42" i="20"/>
  <c r="Q63" i="20"/>
  <c r="Q61" i="20"/>
  <c r="M41" i="20"/>
  <c r="S71" i="20"/>
  <c r="M63" i="20"/>
  <c r="Q67" i="20"/>
  <c r="M56" i="20"/>
  <c r="AG46" i="20"/>
  <c r="AG38" i="20"/>
  <c r="N72" i="20"/>
  <c r="M64" i="20"/>
  <c r="AG51" i="20"/>
  <c r="AG35" i="20"/>
  <c r="AG50" i="20"/>
  <c r="Q34" i="20"/>
  <c r="Q54" i="20"/>
  <c r="H34" i="20"/>
  <c r="Q49" i="20"/>
  <c r="Q60" i="20"/>
  <c r="Q62" i="20"/>
  <c r="M66" i="20"/>
  <c r="M50" i="20"/>
  <c r="Q65" i="20"/>
  <c r="H35" i="20"/>
  <c r="R71" i="20"/>
  <c r="W33" i="19"/>
  <c r="G52" i="19"/>
  <c r="W55" i="19"/>
  <c r="W61" i="19"/>
  <c r="G45" i="19"/>
  <c r="G63" i="19"/>
  <c r="W49" i="19"/>
  <c r="G36" i="19"/>
  <c r="G42" i="19"/>
  <c r="W41" i="19"/>
  <c r="G40" i="19"/>
  <c r="W53" i="19"/>
  <c r="W44" i="19"/>
  <c r="W68" i="19"/>
  <c r="G57" i="19"/>
  <c r="G49" i="19"/>
  <c r="W42" i="19"/>
  <c r="G35" i="19"/>
  <c r="W52" i="19"/>
  <c r="G58" i="19"/>
  <c r="G60" i="19"/>
  <c r="W47" i="19"/>
  <c r="G41" i="19"/>
  <c r="W54" i="19"/>
  <c r="G59" i="19"/>
  <c r="G56" i="19"/>
  <c r="G44" i="19"/>
  <c r="W35" i="19"/>
  <c r="W34" i="19"/>
  <c r="W57" i="19"/>
  <c r="G65" i="19"/>
  <c r="W51" i="19"/>
  <c r="W45" i="19"/>
  <c r="W40" i="19"/>
  <c r="G43" i="19"/>
  <c r="G66" i="19"/>
  <c r="G64" i="19"/>
  <c r="W60" i="19"/>
  <c r="W66" i="19"/>
  <c r="W56" i="19"/>
  <c r="G68" i="19"/>
  <c r="W64" i="19"/>
  <c r="W59" i="19"/>
  <c r="G55" i="19"/>
  <c r="W65" i="19"/>
  <c r="W58" i="19"/>
  <c r="W43" i="19"/>
  <c r="O55" i="18"/>
  <c r="O48" i="18"/>
  <c r="G48" i="18" s="1"/>
  <c r="H33" i="18"/>
  <c r="X34" i="18"/>
  <c r="W34" i="18" s="1"/>
  <c r="X50" i="18"/>
  <c r="W50" i="18" s="1"/>
  <c r="H38" i="18"/>
  <c r="G38" i="18" s="1"/>
  <c r="AE44" i="18"/>
  <c r="X39" i="18"/>
  <c r="AE53" i="18"/>
  <c r="W53" i="18" s="1"/>
  <c r="X44" i="18"/>
  <c r="O45" i="18"/>
  <c r="AE33" i="18"/>
  <c r="G52" i="18"/>
  <c r="G69" i="18"/>
  <c r="H50" i="18"/>
  <c r="H47" i="18"/>
  <c r="G47" i="18" s="1"/>
  <c r="AE39" i="18"/>
  <c r="AE58" i="18"/>
  <c r="W58" i="18" s="1"/>
  <c r="X60" i="18"/>
  <c r="H35" i="18"/>
  <c r="G35" i="18" s="1"/>
  <c r="H57" i="18"/>
  <c r="AE40" i="18"/>
  <c r="W40" i="18" s="1"/>
  <c r="W52" i="18"/>
  <c r="W63" i="18"/>
  <c r="O62" i="18"/>
  <c r="G62" i="18" s="1"/>
  <c r="O34" i="18"/>
  <c r="G34" i="18" s="1"/>
  <c r="O39" i="18"/>
  <c r="G39" i="18" s="1"/>
  <c r="AE47" i="18"/>
  <c r="W47" i="18" s="1"/>
  <c r="AE60" i="18"/>
  <c r="W57" i="18"/>
  <c r="X35" i="18"/>
  <c r="X55" i="18"/>
  <c r="X54" i="18"/>
  <c r="O36" i="18"/>
  <c r="G36" i="18" s="1"/>
  <c r="AE36" i="18"/>
  <c r="W36" i="18" s="1"/>
  <c r="G65" i="18"/>
  <c r="H64" i="18"/>
  <c r="AE59" i="18"/>
  <c r="W59" i="18" s="1"/>
  <c r="O50" i="18"/>
  <c r="O64" i="18"/>
  <c r="O51" i="18"/>
  <c r="G51" i="18" s="1"/>
  <c r="O43" i="18"/>
  <c r="G43" i="18" s="1"/>
  <c r="W41" i="18"/>
  <c r="W61" i="18"/>
  <c r="G45" i="18"/>
  <c r="O57" i="18"/>
  <c r="AE45" i="18"/>
  <c r="O56" i="18"/>
  <c r="O58" i="18"/>
  <c r="W38" i="18"/>
  <c r="G55" i="18"/>
  <c r="O63" i="18"/>
  <c r="G63" i="18" s="1"/>
  <c r="AE55" i="18"/>
  <c r="AE54" i="18"/>
  <c r="O40" i="18"/>
  <c r="G40" i="18" s="1"/>
  <c r="AE46" i="18"/>
  <c r="W46" i="18" s="1"/>
  <c r="G59" i="18"/>
  <c r="G41" i="18"/>
  <c r="AE56" i="18"/>
  <c r="W56" i="18" s="1"/>
  <c r="O33" i="18"/>
  <c r="O60" i="18"/>
  <c r="G60" i="18" s="1"/>
  <c r="AE62" i="18"/>
  <c r="W62" i="18" s="1"/>
  <c r="W43" i="18"/>
  <c r="W48" i="18"/>
  <c r="G54" i="18"/>
  <c r="W49" i="18"/>
  <c r="V56" i="17"/>
  <c r="AD42" i="17"/>
  <c r="AD67" i="17"/>
  <c r="V46" i="17"/>
  <c r="V47" i="17"/>
  <c r="G47" i="17" s="1"/>
  <c r="V54" i="17"/>
  <c r="H58" i="17"/>
  <c r="AD61" i="17"/>
  <c r="AD59" i="17"/>
  <c r="AD51" i="17"/>
  <c r="V58" i="17"/>
  <c r="V69" i="17"/>
  <c r="G72" i="17"/>
  <c r="G66" i="17"/>
  <c r="V65" i="17"/>
  <c r="G65" i="17" s="1"/>
  <c r="V55" i="17"/>
  <c r="G55" i="17" s="1"/>
  <c r="H40" i="17"/>
  <c r="V40" i="17"/>
  <c r="G60" i="17"/>
  <c r="G50" i="17"/>
  <c r="G42" i="17"/>
  <c r="X57" i="20"/>
  <c r="Y57" i="20"/>
  <c r="X41" i="20"/>
  <c r="Y41" i="20"/>
  <c r="X53" i="20"/>
  <c r="Y53" i="20"/>
  <c r="X43" i="20"/>
  <c r="Y43" i="20"/>
  <c r="X65" i="20"/>
  <c r="Y65" i="20"/>
  <c r="X37" i="20"/>
  <c r="Y37" i="20"/>
  <c r="X66" i="20"/>
  <c r="Y66" i="20"/>
  <c r="X39" i="20"/>
  <c r="Y39" i="20"/>
  <c r="X51" i="20"/>
  <c r="Y51" i="20"/>
  <c r="X61" i="20"/>
  <c r="Y61" i="20"/>
  <c r="X46" i="20"/>
  <c r="Y46" i="20"/>
  <c r="X63" i="20"/>
  <c r="Y63" i="20"/>
  <c r="X35" i="20"/>
  <c r="Y35" i="20"/>
  <c r="X48" i="20"/>
  <c r="Y48" i="20"/>
  <c r="X58" i="20"/>
  <c r="Y58" i="20"/>
  <c r="AA71" i="20"/>
  <c r="X42" i="20"/>
  <c r="Y42" i="20"/>
  <c r="X60" i="20"/>
  <c r="Y60" i="20"/>
  <c r="X44" i="20"/>
  <c r="Y44" i="20"/>
  <c r="X55" i="20"/>
  <c r="Y55" i="20"/>
  <c r="X38" i="20"/>
  <c r="Y38" i="20"/>
  <c r="X56" i="20"/>
  <c r="Y56" i="20"/>
  <c r="X67" i="20"/>
  <c r="Y67" i="20"/>
  <c r="X40" i="20"/>
  <c r="Y40" i="20"/>
  <c r="X52" i="20"/>
  <c r="Y52" i="20"/>
  <c r="X62" i="20"/>
  <c r="Y62" i="20"/>
  <c r="X34" i="20"/>
  <c r="Y34" i="20"/>
  <c r="Z71" i="20"/>
  <c r="X54" i="20"/>
  <c r="Y54" i="20"/>
  <c r="X64" i="20"/>
  <c r="Y64" i="20"/>
  <c r="X36" i="20"/>
  <c r="Y36" i="20"/>
  <c r="Z72" i="20"/>
  <c r="X49" i="20"/>
  <c r="Y49" i="20"/>
  <c r="X59" i="20"/>
  <c r="Y59" i="20"/>
  <c r="X50" i="20"/>
  <c r="Y50" i="20"/>
  <c r="X45" i="20"/>
  <c r="Y45" i="20"/>
  <c r="X47" i="20"/>
  <c r="Y47" i="20"/>
  <c r="I71" i="20" l="1"/>
  <c r="W33" i="18"/>
  <c r="G58" i="18"/>
  <c r="W45" i="18"/>
  <c r="G64" i="17"/>
  <c r="G41" i="17"/>
  <c r="G56" i="18"/>
  <c r="G64" i="18"/>
  <c r="G71" i="18" s="1"/>
  <c r="W44" i="18"/>
  <c r="AC72" i="20"/>
  <c r="I72" i="20"/>
  <c r="O71" i="21"/>
  <c r="O72" i="21"/>
  <c r="G67" i="17"/>
  <c r="G57" i="17"/>
  <c r="G68" i="17"/>
  <c r="G56" i="17"/>
  <c r="G39" i="17"/>
  <c r="G54" i="17"/>
  <c r="G46" i="17"/>
  <c r="G75" i="17"/>
  <c r="G71" i="17"/>
  <c r="G45" i="17"/>
  <c r="G49" i="17"/>
  <c r="G63" i="17"/>
  <c r="G69" i="17"/>
  <c r="W35" i="18"/>
  <c r="AC71" i="20"/>
  <c r="H72" i="20"/>
  <c r="Z52" i="36"/>
  <c r="Z42" i="36"/>
  <c r="Z39" i="36"/>
  <c r="Z56" i="36"/>
  <c r="Z64" i="36"/>
  <c r="Z62" i="36"/>
  <c r="Z70" i="36"/>
  <c r="Z51" i="36"/>
  <c r="Z63" i="36"/>
  <c r="Z54" i="36"/>
  <c r="Z41" i="36"/>
  <c r="Z46" i="36"/>
  <c r="Z57" i="36"/>
  <c r="Z65" i="36"/>
  <c r="Z58" i="36"/>
  <c r="Z53" i="36"/>
  <c r="Z69" i="36"/>
  <c r="Z48" i="36"/>
  <c r="Z67" i="36"/>
  <c r="Z49" i="36"/>
  <c r="Z43" i="36"/>
  <c r="Z44" i="36"/>
  <c r="Z59" i="36"/>
  <c r="Z55" i="36"/>
  <c r="Z50" i="36"/>
  <c r="Z37" i="36"/>
  <c r="Z45" i="36"/>
  <c r="Z47" i="36"/>
  <c r="Z61" i="36"/>
  <c r="Z60" i="36"/>
  <c r="Z68" i="36"/>
  <c r="Z40" i="36"/>
  <c r="Z66" i="36"/>
  <c r="Z38" i="36"/>
  <c r="AN74" i="36"/>
  <c r="W54" i="18"/>
  <c r="AG73" i="35"/>
  <c r="AC73" i="35"/>
  <c r="G44" i="36"/>
  <c r="H75" i="36"/>
  <c r="G39" i="36"/>
  <c r="G61" i="36"/>
  <c r="G53" i="36"/>
  <c r="Q75" i="36"/>
  <c r="G38" i="36"/>
  <c r="G67" i="36"/>
  <c r="G66" i="36"/>
  <c r="G58" i="36"/>
  <c r="AF75" i="36"/>
  <c r="G45" i="36"/>
  <c r="G55" i="36"/>
  <c r="AA75" i="36"/>
  <c r="I74" i="36"/>
  <c r="G51" i="36"/>
  <c r="M74" i="36"/>
  <c r="G60" i="36"/>
  <c r="U75" i="36"/>
  <c r="AJ75" i="36"/>
  <c r="G62" i="36"/>
  <c r="G57" i="36"/>
  <c r="AB75" i="36"/>
  <c r="G46" i="36"/>
  <c r="G52" i="36"/>
  <c r="G70" i="36"/>
  <c r="G63" i="36"/>
  <c r="G43" i="36"/>
  <c r="G48" i="36"/>
  <c r="AJ74" i="36"/>
  <c r="G54" i="36"/>
  <c r="U74" i="36"/>
  <c r="G56" i="36"/>
  <c r="G40" i="36"/>
  <c r="H74" i="36"/>
  <c r="G37" i="36"/>
  <c r="G47" i="36"/>
  <c r="Q74" i="36"/>
  <c r="G64" i="36"/>
  <c r="G42" i="36"/>
  <c r="AF74" i="36"/>
  <c r="AN75" i="36"/>
  <c r="AA74" i="36"/>
  <c r="M75" i="36"/>
  <c r="G49" i="36"/>
  <c r="G68" i="36"/>
  <c r="I75" i="36"/>
  <c r="G65" i="36"/>
  <c r="AB74" i="36"/>
  <c r="G59" i="36"/>
  <c r="G69" i="36"/>
  <c r="G41" i="36"/>
  <c r="G50" i="36"/>
  <c r="W44" i="35"/>
  <c r="G50" i="35"/>
  <c r="G54" i="35"/>
  <c r="Y73" i="35"/>
  <c r="W65" i="35"/>
  <c r="G67" i="35"/>
  <c r="G39" i="35"/>
  <c r="M73" i="35"/>
  <c r="W53" i="35"/>
  <c r="G59" i="35"/>
  <c r="G49" i="35"/>
  <c r="W66" i="35"/>
  <c r="Q73" i="35"/>
  <c r="W69" i="35"/>
  <c r="Q74" i="35"/>
  <c r="G42" i="35"/>
  <c r="H74" i="35"/>
  <c r="G38" i="35"/>
  <c r="G48" i="35"/>
  <c r="W68" i="35"/>
  <c r="G64" i="35"/>
  <c r="W54" i="35"/>
  <c r="M74" i="35"/>
  <c r="W63" i="35"/>
  <c r="G52" i="35"/>
  <c r="X73" i="35"/>
  <c r="W36" i="35"/>
  <c r="I74" i="35"/>
  <c r="W41" i="35"/>
  <c r="W50" i="35"/>
  <c r="G66" i="35"/>
  <c r="W59" i="35"/>
  <c r="G45" i="35"/>
  <c r="W40" i="35"/>
  <c r="G37" i="35"/>
  <c r="H73" i="35"/>
  <c r="G36" i="35"/>
  <c r="G43" i="35"/>
  <c r="W55" i="35"/>
  <c r="I73" i="35"/>
  <c r="W61" i="35"/>
  <c r="G68" i="35"/>
  <c r="AG74" i="35"/>
  <c r="G40" i="35"/>
  <c r="G60" i="35"/>
  <c r="W56" i="35"/>
  <c r="W43" i="35"/>
  <c r="X74" i="35"/>
  <c r="W38" i="35"/>
  <c r="G61" i="35"/>
  <c r="G58" i="35"/>
  <c r="W64" i="35"/>
  <c r="G57" i="35"/>
  <c r="W67" i="35"/>
  <c r="W37" i="35"/>
  <c r="G55" i="35"/>
  <c r="G41" i="35"/>
  <c r="W52" i="35"/>
  <c r="G62" i="35"/>
  <c r="G56" i="35"/>
  <c r="W51" i="35"/>
  <c r="G44" i="35"/>
  <c r="G65" i="35"/>
  <c r="W42" i="35"/>
  <c r="W49" i="35"/>
  <c r="W46" i="35"/>
  <c r="G69" i="35"/>
  <c r="G47" i="35"/>
  <c r="W47" i="35"/>
  <c r="AC74" i="35"/>
  <c r="W48" i="35"/>
  <c r="G46" i="35"/>
  <c r="W57" i="35"/>
  <c r="G63" i="35"/>
  <c r="W62" i="35"/>
  <c r="W60" i="35"/>
  <c r="G53" i="35"/>
  <c r="Y74" i="35"/>
  <c r="W39" i="35"/>
  <c r="W45" i="35"/>
  <c r="G51" i="35"/>
  <c r="W58" i="35"/>
  <c r="AG71" i="20"/>
  <c r="G50" i="18"/>
  <c r="G33" i="18"/>
  <c r="W55" i="18"/>
  <c r="W60" i="18"/>
  <c r="G58" i="17"/>
  <c r="G72" i="21"/>
  <c r="G71" i="21"/>
  <c r="G46" i="20"/>
  <c r="G37" i="20"/>
  <c r="Q72" i="20"/>
  <c r="M71" i="20"/>
  <c r="G59" i="20"/>
  <c r="M72" i="20"/>
  <c r="AG72" i="20"/>
  <c r="G51" i="20"/>
  <c r="G36" i="20"/>
  <c r="G53" i="20"/>
  <c r="G58" i="20"/>
  <c r="G38" i="20"/>
  <c r="G60" i="20"/>
  <c r="G48" i="20"/>
  <c r="G55" i="20"/>
  <c r="G56" i="20"/>
  <c r="G42" i="20"/>
  <c r="G47" i="20"/>
  <c r="G62" i="20"/>
  <c r="G63" i="20"/>
  <c r="G65" i="20"/>
  <c r="G41" i="20"/>
  <c r="G61" i="20"/>
  <c r="G50" i="20"/>
  <c r="Q71" i="20"/>
  <c r="G57" i="20"/>
  <c r="G35" i="20"/>
  <c r="G34" i="20"/>
  <c r="G44" i="20"/>
  <c r="G43" i="20"/>
  <c r="G66" i="20"/>
  <c r="G67" i="20"/>
  <c r="G40" i="20"/>
  <c r="G54" i="20"/>
  <c r="G64" i="20"/>
  <c r="G49" i="20"/>
  <c r="W47" i="20"/>
  <c r="G39" i="20"/>
  <c r="H71" i="20"/>
  <c r="G52" i="20"/>
  <c r="G45" i="20"/>
  <c r="G71" i="19"/>
  <c r="G70" i="19"/>
  <c r="W70" i="19"/>
  <c r="W71" i="19"/>
  <c r="G57" i="18"/>
  <c r="W39" i="18"/>
  <c r="W70" i="18" s="1"/>
  <c r="G40" i="17"/>
  <c r="G77" i="17"/>
  <c r="W67" i="20"/>
  <c r="W48" i="20"/>
  <c r="W53" i="20"/>
  <c r="W50" i="20"/>
  <c r="W60" i="20"/>
  <c r="W46" i="20"/>
  <c r="W64" i="20"/>
  <c r="W62" i="20"/>
  <c r="W55" i="20"/>
  <c r="W39" i="20"/>
  <c r="W65" i="20"/>
  <c r="W41" i="20"/>
  <c r="W59" i="20"/>
  <c r="W42" i="20"/>
  <c r="W61" i="20"/>
  <c r="W36" i="20"/>
  <c r="X72" i="20"/>
  <c r="W45" i="20"/>
  <c r="W52" i="20"/>
  <c r="W56" i="20"/>
  <c r="W44" i="20"/>
  <c r="W66" i="20"/>
  <c r="W57" i="20"/>
  <c r="X71" i="20"/>
  <c r="W34" i="20"/>
  <c r="W49" i="20"/>
  <c r="W54" i="20"/>
  <c r="W35" i="20"/>
  <c r="W51" i="20"/>
  <c r="W37" i="20"/>
  <c r="W40" i="20"/>
  <c r="W38" i="20"/>
  <c r="W58" i="20"/>
  <c r="W43" i="20"/>
  <c r="Y72" i="20"/>
  <c r="Y71" i="20"/>
  <c r="W63" i="20"/>
  <c r="W71" i="18" l="1"/>
  <c r="G76" i="17"/>
  <c r="Z75" i="36"/>
  <c r="Z74" i="36"/>
  <c r="G70" i="18"/>
  <c r="G74" i="36"/>
  <c r="G75" i="36"/>
  <c r="G74" i="35"/>
  <c r="W74" i="35"/>
  <c r="G73" i="35"/>
  <c r="W73" i="35"/>
  <c r="G72" i="20"/>
  <c r="G71" i="20"/>
  <c r="W72" i="20"/>
  <c r="W71" i="20"/>
  <c r="J28" i="11" l="1"/>
  <c r="K28" i="11"/>
  <c r="I46" i="11" s="1"/>
  <c r="M28" i="11"/>
  <c r="N28" i="11"/>
  <c r="L61" i="11" s="1"/>
  <c r="Q28" i="11"/>
  <c r="Q33" i="11" s="1"/>
  <c r="R28" i="11"/>
  <c r="T28" i="11"/>
  <c r="U28" i="11"/>
  <c r="S46" i="11" s="1"/>
  <c r="Z28" i="11"/>
  <c r="AA28" i="11"/>
  <c r="Y51" i="11" s="1"/>
  <c r="AC28" i="11"/>
  <c r="AD28" i="11"/>
  <c r="AG28" i="11"/>
  <c r="AF35" i="11" s="1"/>
  <c r="AH28" i="11"/>
  <c r="AJ28" i="11"/>
  <c r="AK28" i="11"/>
  <c r="AJ36" i="11" s="1"/>
  <c r="Y52" i="11"/>
  <c r="J55" i="11"/>
  <c r="Z57" i="11"/>
  <c r="M60" i="11"/>
  <c r="J61" i="11"/>
  <c r="I62" i="11"/>
  <c r="AC64" i="11"/>
  <c r="Z65" i="11"/>
  <c r="I68" i="11"/>
  <c r="H68" i="11" s="1"/>
  <c r="G68" i="11" s="1"/>
  <c r="J68" i="11"/>
  <c r="L68" i="11"/>
  <c r="M68" i="11"/>
  <c r="Y68" i="11"/>
  <c r="X68" i="11" s="1"/>
  <c r="W68" i="11" s="1"/>
  <c r="Z68" i="11"/>
  <c r="AB68" i="11"/>
  <c r="AC68" i="11"/>
  <c r="I67" i="11"/>
  <c r="H67" i="11" s="1"/>
  <c r="G67" i="11" s="1"/>
  <c r="J67" i="11"/>
  <c r="L67" i="11"/>
  <c r="M67" i="11"/>
  <c r="P67" i="11"/>
  <c r="O67" i="11" s="1"/>
  <c r="Q67" i="11"/>
  <c r="S67" i="11"/>
  <c r="T67" i="11"/>
  <c r="Y67" i="11"/>
  <c r="X67" i="11" s="1"/>
  <c r="W67" i="11" s="1"/>
  <c r="Z67" i="11"/>
  <c r="AB67" i="11"/>
  <c r="AC67" i="11"/>
  <c r="AF67" i="11"/>
  <c r="AE67" i="11" s="1"/>
  <c r="AG67" i="11"/>
  <c r="AI67" i="11"/>
  <c r="AJ67" i="11"/>
  <c r="M69" i="11"/>
  <c r="R40" i="8"/>
  <c r="AK40" i="8"/>
  <c r="R44" i="8"/>
  <c r="AK44" i="8"/>
  <c r="R46" i="8"/>
  <c r="AK46" i="8"/>
  <c r="R48" i="8"/>
  <c r="AK48" i="8"/>
  <c r="R52" i="8"/>
  <c r="AK52" i="8"/>
  <c r="R53" i="8"/>
  <c r="AK53" i="8"/>
  <c r="R62" i="8"/>
  <c r="AK62" i="8"/>
  <c r="R66" i="8"/>
  <c r="AK66" i="8"/>
  <c r="R70" i="8"/>
  <c r="AK70" i="8"/>
  <c r="H74" i="8"/>
  <c r="G74" i="8" s="1"/>
  <c r="R74" i="8"/>
  <c r="Y74" i="8"/>
  <c r="AK74" i="8"/>
  <c r="H73" i="8"/>
  <c r="G73" i="8" s="1"/>
  <c r="M73" i="8"/>
  <c r="R73" i="8"/>
  <c r="Y73" i="8"/>
  <c r="X73" i="8" s="1"/>
  <c r="AD73" i="8"/>
  <c r="AK73" i="8"/>
  <c r="I27" i="7"/>
  <c r="L27" i="7"/>
  <c r="S22" i="7"/>
  <c r="R29" i="7" s="1"/>
  <c r="Q29" i="7" s="1"/>
  <c r="P29" i="7" s="1"/>
  <c r="T22" i="7"/>
  <c r="R31" i="7" s="1"/>
  <c r="Q31" i="7" s="1"/>
  <c r="P31" i="7" s="1"/>
  <c r="V22" i="7"/>
  <c r="U32" i="7" s="1"/>
  <c r="W22" i="7"/>
  <c r="V27" i="7" s="1"/>
  <c r="J27" i="7"/>
  <c r="M27" i="7"/>
  <c r="U27" i="7"/>
  <c r="U28" i="7"/>
  <c r="V28" i="7"/>
  <c r="U29" i="7"/>
  <c r="V29" i="7"/>
  <c r="U30" i="7"/>
  <c r="U31" i="7"/>
  <c r="S32" i="7"/>
  <c r="U33" i="7"/>
  <c r="V33" i="7"/>
  <c r="U34" i="7"/>
  <c r="V34" i="7"/>
  <c r="U35" i="7"/>
  <c r="U36" i="7"/>
  <c r="U37" i="7"/>
  <c r="U38" i="7"/>
  <c r="V38" i="7"/>
  <c r="U39" i="7"/>
  <c r="V39" i="7"/>
  <c r="U40" i="7"/>
  <c r="U41" i="7"/>
  <c r="V41" i="7"/>
  <c r="U42" i="7"/>
  <c r="V42" i="7"/>
  <c r="U43" i="7"/>
  <c r="V43" i="7"/>
  <c r="U44" i="7"/>
  <c r="V44" i="7"/>
  <c r="U45" i="7"/>
  <c r="V45" i="7"/>
  <c r="U46" i="7"/>
  <c r="V46" i="7"/>
  <c r="U47" i="7"/>
  <c r="V47" i="7"/>
  <c r="U48" i="7"/>
  <c r="V48" i="7"/>
  <c r="U49" i="7"/>
  <c r="V49" i="7"/>
  <c r="U50" i="7"/>
  <c r="V50" i="7"/>
  <c r="U51" i="7"/>
  <c r="V51" i="7"/>
  <c r="U52" i="7"/>
  <c r="V52" i="7"/>
  <c r="U53" i="7"/>
  <c r="V53" i="7"/>
  <c r="U54" i="7"/>
  <c r="V54" i="7"/>
  <c r="U55" i="7"/>
  <c r="V55" i="7"/>
  <c r="U56" i="7"/>
  <c r="V56" i="7"/>
  <c r="U57" i="7"/>
  <c r="V57" i="7"/>
  <c r="U58" i="7"/>
  <c r="V58" i="7"/>
  <c r="U59" i="7"/>
  <c r="V59" i="7"/>
  <c r="U60" i="7"/>
  <c r="V60" i="7"/>
  <c r="H62" i="7"/>
  <c r="G62" i="7" s="1"/>
  <c r="R62" i="7"/>
  <c r="Q62" i="7" s="1"/>
  <c r="P62" i="7" s="1"/>
  <c r="S62" i="7"/>
  <c r="U62" i="7"/>
  <c r="V62" i="7"/>
  <c r="H61" i="7"/>
  <c r="R61" i="7"/>
  <c r="Q61" i="7" s="1"/>
  <c r="P61" i="7" s="1"/>
  <c r="S61" i="7"/>
  <c r="U61" i="7"/>
  <c r="V61" i="7"/>
  <c r="R63" i="7"/>
  <c r="Q63" i="7" s="1"/>
  <c r="P63" i="7" s="1"/>
  <c r="U63" i="7"/>
  <c r="V63" i="7"/>
  <c r="J29" i="6"/>
  <c r="K29" i="6"/>
  <c r="I35" i="6" s="1"/>
  <c r="M29" i="6"/>
  <c r="N29" i="6"/>
  <c r="L34" i="6" s="1"/>
  <c r="Q29" i="6"/>
  <c r="P39" i="6" s="1"/>
  <c r="R29" i="6"/>
  <c r="T29" i="6"/>
  <c r="U29" i="6"/>
  <c r="S39" i="6" s="1"/>
  <c r="Z29" i="6"/>
  <c r="AA29" i="6"/>
  <c r="Y36" i="6" s="1"/>
  <c r="AC29" i="6"/>
  <c r="AD29" i="6"/>
  <c r="AC34" i="6" s="1"/>
  <c r="AG29" i="6"/>
  <c r="AF35" i="6" s="1"/>
  <c r="AE35" i="6" s="1"/>
  <c r="AH29" i="6"/>
  <c r="AJ29" i="6"/>
  <c r="AK29" i="6"/>
  <c r="AJ37" i="6" s="1"/>
  <c r="M37" i="6"/>
  <c r="L38" i="6"/>
  <c r="L39" i="6"/>
  <c r="I40" i="6"/>
  <c r="H40" i="6" s="1"/>
  <c r="J40" i="6"/>
  <c r="L40" i="6"/>
  <c r="M40" i="6"/>
  <c r="Y40" i="6"/>
  <c r="X40" i="6" s="1"/>
  <c r="Z40" i="6"/>
  <c r="AB40" i="6"/>
  <c r="AC40" i="6"/>
  <c r="AC41" i="6"/>
  <c r="P42" i="6"/>
  <c r="O42" i="6" s="1"/>
  <c r="Q42" i="6"/>
  <c r="S42" i="6"/>
  <c r="T42" i="6"/>
  <c r="AF42" i="6"/>
  <c r="AE42" i="6" s="1"/>
  <c r="AG42" i="6"/>
  <c r="AI42" i="6"/>
  <c r="AJ42" i="6"/>
  <c r="I43" i="6"/>
  <c r="H43" i="6" s="1"/>
  <c r="G43" i="6" s="1"/>
  <c r="J43" i="6"/>
  <c r="L43" i="6"/>
  <c r="M43" i="6"/>
  <c r="P43" i="6"/>
  <c r="O43" i="6" s="1"/>
  <c r="Q43" i="6"/>
  <c r="S43" i="6"/>
  <c r="T43" i="6"/>
  <c r="Y43" i="6"/>
  <c r="X43" i="6" s="1"/>
  <c r="W43" i="6" s="1"/>
  <c r="Z43" i="6"/>
  <c r="AB43" i="6"/>
  <c r="AC43" i="6"/>
  <c r="AF43" i="6"/>
  <c r="AE43" i="6" s="1"/>
  <c r="AG43" i="6"/>
  <c r="AI43" i="6"/>
  <c r="AJ43" i="6"/>
  <c r="AB44" i="6"/>
  <c r="AC44" i="6"/>
  <c r="AB45" i="6"/>
  <c r="AJ45" i="6"/>
  <c r="M46" i="6"/>
  <c r="L47" i="6"/>
  <c r="M47" i="6"/>
  <c r="L48" i="6"/>
  <c r="I49" i="6"/>
  <c r="H49" i="6" s="1"/>
  <c r="J49" i="6"/>
  <c r="L49" i="6"/>
  <c r="M49" i="6"/>
  <c r="Y49" i="6"/>
  <c r="X49" i="6" s="1"/>
  <c r="Z49" i="6"/>
  <c r="AB49" i="6"/>
  <c r="AC49" i="6"/>
  <c r="AJ49" i="6"/>
  <c r="P50" i="6"/>
  <c r="O50" i="6" s="1"/>
  <c r="Q50" i="6"/>
  <c r="S50" i="6"/>
  <c r="T50" i="6"/>
  <c r="AF50" i="6"/>
  <c r="AE50" i="6" s="1"/>
  <c r="AG50" i="6"/>
  <c r="AI50" i="6"/>
  <c r="AJ50" i="6"/>
  <c r="Z51" i="6"/>
  <c r="AC51" i="6"/>
  <c r="AC52" i="6"/>
  <c r="AJ52" i="6"/>
  <c r="AB53" i="6"/>
  <c r="AC53" i="6"/>
  <c r="P54" i="6"/>
  <c r="O54" i="6" s="1"/>
  <c r="Q54" i="6"/>
  <c r="S54" i="6"/>
  <c r="T54" i="6"/>
  <c r="AF54" i="6"/>
  <c r="AE54" i="6" s="1"/>
  <c r="AG54" i="6"/>
  <c r="AI54" i="6"/>
  <c r="AJ54" i="6"/>
  <c r="AJ55" i="6"/>
  <c r="J56" i="6"/>
  <c r="M56" i="6"/>
  <c r="L57" i="6"/>
  <c r="M57" i="6"/>
  <c r="I58" i="6"/>
  <c r="H58" i="6" s="1"/>
  <c r="J58" i="6"/>
  <c r="L58" i="6"/>
  <c r="M58" i="6"/>
  <c r="Y58" i="6"/>
  <c r="X58" i="6" s="1"/>
  <c r="Z58" i="6"/>
  <c r="AB58" i="6"/>
  <c r="AC58" i="6"/>
  <c r="S60" i="6"/>
  <c r="AC60" i="6"/>
  <c r="P61" i="6"/>
  <c r="O61" i="6" s="1"/>
  <c r="Q61" i="6"/>
  <c r="S61" i="6"/>
  <c r="T61" i="6"/>
  <c r="AF61" i="6"/>
  <c r="AE61" i="6" s="1"/>
  <c r="AG61" i="6"/>
  <c r="AI61" i="6"/>
  <c r="AJ61" i="6"/>
  <c r="AB62" i="6"/>
  <c r="AC62" i="6"/>
  <c r="AJ65" i="6"/>
  <c r="L66" i="6"/>
  <c r="M66" i="6"/>
  <c r="L67" i="6"/>
  <c r="I69" i="6"/>
  <c r="H69" i="6" s="1"/>
  <c r="G69" i="6" s="1"/>
  <c r="J69" i="6"/>
  <c r="L69" i="6"/>
  <c r="M69" i="6"/>
  <c r="P69" i="6"/>
  <c r="O69" i="6" s="1"/>
  <c r="Q69" i="6"/>
  <c r="S69" i="6"/>
  <c r="T69" i="6"/>
  <c r="Y69" i="6"/>
  <c r="X69" i="6" s="1"/>
  <c r="Z69" i="6"/>
  <c r="AB69" i="6"/>
  <c r="AC69" i="6"/>
  <c r="AF69" i="6"/>
  <c r="AE69" i="6" s="1"/>
  <c r="W69" i="6" s="1"/>
  <c r="AG69" i="6"/>
  <c r="AI69" i="6"/>
  <c r="AJ69" i="6"/>
  <c r="H68" i="6"/>
  <c r="G68" i="6" s="1"/>
  <c r="O68" i="6"/>
  <c r="X68" i="6"/>
  <c r="W68" i="6" s="1"/>
  <c r="AB68" i="6"/>
  <c r="AC68" i="6"/>
  <c r="AE68" i="6"/>
  <c r="AI68" i="6"/>
  <c r="AJ68" i="6"/>
  <c r="L70" i="6"/>
  <c r="AK72" i="8" l="1"/>
  <c r="AK39" i="8"/>
  <c r="AK41" i="8"/>
  <c r="Y39" i="8"/>
  <c r="H60" i="8"/>
  <c r="H54" i="8"/>
  <c r="H53" i="8"/>
  <c r="H67" i="8"/>
  <c r="H49" i="8"/>
  <c r="H48" i="8"/>
  <c r="H63" i="8"/>
  <c r="H42" i="8"/>
  <c r="H72" i="8"/>
  <c r="H59" i="8"/>
  <c r="H56" i="8"/>
  <c r="H47" i="8"/>
  <c r="H46" i="8"/>
  <c r="H65" i="8"/>
  <c r="H69" i="8"/>
  <c r="H68" i="8"/>
  <c r="R60" i="8"/>
  <c r="AK69" i="8"/>
  <c r="AK64" i="8"/>
  <c r="AK61" i="8"/>
  <c r="AK57" i="8"/>
  <c r="AK51" i="8"/>
  <c r="AK45" i="8"/>
  <c r="AK42" i="8"/>
  <c r="AK71" i="8"/>
  <c r="AK63" i="8"/>
  <c r="AK60" i="8"/>
  <c r="AK56" i="8"/>
  <c r="AK50" i="8"/>
  <c r="AK47" i="8"/>
  <c r="AK75" i="8"/>
  <c r="AK68" i="8"/>
  <c r="AK59" i="8"/>
  <c r="AK55" i="8"/>
  <c r="AK49" i="8"/>
  <c r="AK67" i="8"/>
  <c r="AK65" i="8"/>
  <c r="AK58" i="8"/>
  <c r="AK54" i="8"/>
  <c r="AK43" i="8"/>
  <c r="Y69" i="8"/>
  <c r="Y68" i="8"/>
  <c r="Y67" i="8"/>
  <c r="Y66" i="8"/>
  <c r="Y51" i="8"/>
  <c r="Y50" i="8"/>
  <c r="Y49" i="8"/>
  <c r="Y48" i="8"/>
  <c r="Y65" i="8"/>
  <c r="Y64" i="8"/>
  <c r="Y63" i="8"/>
  <c r="Y62" i="8"/>
  <c r="Y40" i="8"/>
  <c r="Y75" i="8"/>
  <c r="Y47" i="8"/>
  <c r="Y46" i="8"/>
  <c r="Y41" i="8"/>
  <c r="Y61" i="8"/>
  <c r="Y60" i="8"/>
  <c r="Y59" i="8"/>
  <c r="Y58" i="8"/>
  <c r="Y57" i="8"/>
  <c r="Y56" i="8"/>
  <c r="Y55" i="8"/>
  <c r="Y54" i="8"/>
  <c r="Y53" i="8"/>
  <c r="Y45" i="8"/>
  <c r="Y44" i="8"/>
  <c r="Y42" i="8"/>
  <c r="Y72" i="8"/>
  <c r="Y43" i="8"/>
  <c r="Y71" i="8"/>
  <c r="Y70" i="8"/>
  <c r="Y52" i="8"/>
  <c r="H40" i="8"/>
  <c r="M59" i="11"/>
  <c r="Z66" i="11"/>
  <c r="Z58" i="11"/>
  <c r="L54" i="11"/>
  <c r="AB65" i="11"/>
  <c r="M49" i="11"/>
  <c r="R75" i="8"/>
  <c r="H75" i="8"/>
  <c r="AB57" i="11"/>
  <c r="AC63" i="11"/>
  <c r="AB47" i="11"/>
  <c r="M34" i="11"/>
  <c r="AB52" i="11"/>
  <c r="AC62" i="11"/>
  <c r="M51" i="11"/>
  <c r="AC56" i="11"/>
  <c r="AC55" i="11"/>
  <c r="AC45" i="11"/>
  <c r="L40" i="11"/>
  <c r="L69" i="11"/>
  <c r="AB63" i="11"/>
  <c r="AC61" i="11"/>
  <c r="L60" i="11"/>
  <c r="M58" i="11"/>
  <c r="AB56" i="11"/>
  <c r="AC54" i="11"/>
  <c r="L49" i="11"/>
  <c r="AB45" i="11"/>
  <c r="AC39" i="11"/>
  <c r="AC66" i="11"/>
  <c r="M65" i="11"/>
  <c r="M63" i="11"/>
  <c r="AB61" i="11"/>
  <c r="AC59" i="11"/>
  <c r="L58" i="11"/>
  <c r="M56" i="11"/>
  <c r="AB54" i="11"/>
  <c r="L52" i="11"/>
  <c r="AC48" i="11"/>
  <c r="L44" i="11"/>
  <c r="L38" i="11"/>
  <c r="AB66" i="11"/>
  <c r="L65" i="11"/>
  <c r="L63" i="11"/>
  <c r="M61" i="11"/>
  <c r="AB59" i="11"/>
  <c r="AC57" i="11"/>
  <c r="L56" i="11"/>
  <c r="M54" i="11"/>
  <c r="M48" i="11"/>
  <c r="AC43" i="11"/>
  <c r="L36" i="11"/>
  <c r="M66" i="11"/>
  <c r="AB64" i="11"/>
  <c r="AB62" i="11"/>
  <c r="L59" i="11"/>
  <c r="AB55" i="11"/>
  <c r="AB53" i="11"/>
  <c r="L51" i="11"/>
  <c r="L47" i="11"/>
  <c r="L42" i="11"/>
  <c r="AB35" i="11"/>
  <c r="AC69" i="11"/>
  <c r="L66" i="11"/>
  <c r="M64" i="11"/>
  <c r="M62" i="11"/>
  <c r="AC60" i="11"/>
  <c r="AC58" i="11"/>
  <c r="M57" i="11"/>
  <c r="M55" i="11"/>
  <c r="L53" i="11"/>
  <c r="AC50" i="11"/>
  <c r="AC46" i="11"/>
  <c r="AC41" i="11"/>
  <c r="L34" i="11"/>
  <c r="M47" i="11"/>
  <c r="AB43" i="11"/>
  <c r="AC35" i="11"/>
  <c r="AB69" i="11"/>
  <c r="AC65" i="11"/>
  <c r="L64" i="11"/>
  <c r="L62" i="11"/>
  <c r="H62" i="11" s="1"/>
  <c r="AB60" i="11"/>
  <c r="AB58" i="11"/>
  <c r="L57" i="11"/>
  <c r="L55" i="11"/>
  <c r="AC52" i="11"/>
  <c r="M50" i="11"/>
  <c r="AB41" i="11"/>
  <c r="AB33" i="11"/>
  <c r="I60" i="6"/>
  <c r="AJ70" i="6"/>
  <c r="Z64" i="6"/>
  <c r="AJ58" i="6"/>
  <c r="I45" i="6"/>
  <c r="S63" i="6"/>
  <c r="I53" i="6"/>
  <c r="S47" i="6"/>
  <c r="Y67" i="6"/>
  <c r="I63" i="6"/>
  <c r="Z50" i="6"/>
  <c r="S56" i="6"/>
  <c r="S66" i="6"/>
  <c r="Q46" i="6"/>
  <c r="Y51" i="6"/>
  <c r="J46" i="6"/>
  <c r="J42" i="6"/>
  <c r="I37" i="6"/>
  <c r="I54" i="6"/>
  <c r="Y48" i="6"/>
  <c r="I46" i="6"/>
  <c r="I42" i="6"/>
  <c r="Y39" i="6"/>
  <c r="J38" i="6"/>
  <c r="J36" i="6"/>
  <c r="Y34" i="6"/>
  <c r="J54" i="6"/>
  <c r="J34" i="6"/>
  <c r="J51" i="6"/>
  <c r="I67" i="6"/>
  <c r="H67" i="6" s="1"/>
  <c r="I64" i="6"/>
  <c r="Z62" i="6"/>
  <c r="Z61" i="6"/>
  <c r="J59" i="6"/>
  <c r="I57" i="6"/>
  <c r="Z55" i="6"/>
  <c r="Z54" i="6"/>
  <c r="Z52" i="6"/>
  <c r="I51" i="6"/>
  <c r="J47" i="6"/>
  <c r="Z44" i="6"/>
  <c r="Z42" i="6"/>
  <c r="AJ41" i="6"/>
  <c r="I38" i="6"/>
  <c r="I36" i="6"/>
  <c r="I41" i="6"/>
  <c r="J37" i="6"/>
  <c r="J61" i="6"/>
  <c r="I56" i="6"/>
  <c r="Z70" i="6"/>
  <c r="J67" i="6"/>
  <c r="I66" i="6"/>
  <c r="J64" i="6"/>
  <c r="I61" i="6"/>
  <c r="Y59" i="6"/>
  <c r="J57" i="6"/>
  <c r="Y70" i="6"/>
  <c r="Z66" i="6"/>
  <c r="Z65" i="6"/>
  <c r="Z63" i="6"/>
  <c r="Y62" i="6"/>
  <c r="X62" i="6" s="1"/>
  <c r="Y61" i="6"/>
  <c r="Z60" i="6"/>
  <c r="I59" i="6"/>
  <c r="Z56" i="6"/>
  <c r="Y55" i="6"/>
  <c r="Y54" i="6"/>
  <c r="Y52" i="6"/>
  <c r="J48" i="6"/>
  <c r="I47" i="6"/>
  <c r="Y44" i="6"/>
  <c r="X44" i="6" s="1"/>
  <c r="Y42" i="6"/>
  <c r="Z35" i="6"/>
  <c r="Z48" i="6"/>
  <c r="J70" i="6"/>
  <c r="Y63" i="6"/>
  <c r="J62" i="6"/>
  <c r="Y56" i="6"/>
  <c r="J55" i="6"/>
  <c r="Z53" i="6"/>
  <c r="J52" i="6"/>
  <c r="I48" i="6"/>
  <c r="Z46" i="6"/>
  <c r="Z45" i="6"/>
  <c r="J44" i="6"/>
  <c r="Z41" i="6"/>
  <c r="J39" i="6"/>
  <c r="Z37" i="6"/>
  <c r="Y35" i="6"/>
  <c r="Y64" i="6"/>
  <c r="Z59" i="6"/>
  <c r="Y50" i="6"/>
  <c r="Z39" i="6"/>
  <c r="Y65" i="6"/>
  <c r="Y60" i="6"/>
  <c r="I70" i="6"/>
  <c r="H70" i="6" s="1"/>
  <c r="J65" i="6"/>
  <c r="I62" i="6"/>
  <c r="Z57" i="6"/>
  <c r="I55" i="6"/>
  <c r="Y53" i="6"/>
  <c r="I52" i="6"/>
  <c r="J50" i="6"/>
  <c r="Z47" i="6"/>
  <c r="Y46" i="6"/>
  <c r="Y45" i="6"/>
  <c r="I44" i="6"/>
  <c r="Y41" i="6"/>
  <c r="I39" i="6"/>
  <c r="H39" i="6" s="1"/>
  <c r="Y37" i="6"/>
  <c r="J35" i="6"/>
  <c r="Y38" i="6"/>
  <c r="J66" i="6"/>
  <c r="Y66" i="6"/>
  <c r="Z67" i="6"/>
  <c r="I65" i="6"/>
  <c r="J63" i="6"/>
  <c r="J60" i="6"/>
  <c r="Y57" i="6"/>
  <c r="J53" i="6"/>
  <c r="I50" i="6"/>
  <c r="Y47" i="6"/>
  <c r="J45" i="6"/>
  <c r="J41" i="6"/>
  <c r="Z38" i="6"/>
  <c r="Z34" i="6"/>
  <c r="M65" i="6"/>
  <c r="M64" i="6"/>
  <c r="AB60" i="6"/>
  <c r="AC59" i="6"/>
  <c r="L56" i="6"/>
  <c r="P55" i="6"/>
  <c r="AB52" i="6"/>
  <c r="AB51" i="6"/>
  <c r="L46" i="6"/>
  <c r="AB41" i="6"/>
  <c r="AC39" i="6"/>
  <c r="M34" i="6"/>
  <c r="S35" i="7"/>
  <c r="S34" i="7"/>
  <c r="S33" i="7"/>
  <c r="AC67" i="6"/>
  <c r="AC66" i="6"/>
  <c r="L65" i="6"/>
  <c r="L64" i="6"/>
  <c r="M63" i="6"/>
  <c r="AB59" i="6"/>
  <c r="M55" i="6"/>
  <c r="AC54" i="6"/>
  <c r="M54" i="6"/>
  <c r="AC48" i="6"/>
  <c r="AC47" i="6"/>
  <c r="P45" i="6"/>
  <c r="AB39" i="6"/>
  <c r="AC38" i="6"/>
  <c r="S36" i="7"/>
  <c r="R35" i="7"/>
  <c r="Q35" i="7" s="1"/>
  <c r="P35" i="7" s="1"/>
  <c r="R34" i="7"/>
  <c r="Q34" i="7" s="1"/>
  <c r="P34" i="7" s="1"/>
  <c r="R33" i="7"/>
  <c r="Q33" i="7" s="1"/>
  <c r="P33" i="7" s="1"/>
  <c r="AJ60" i="11"/>
  <c r="AB67" i="6"/>
  <c r="AB66" i="6"/>
  <c r="L63" i="6"/>
  <c r="H63" i="6" s="1"/>
  <c r="P62" i="6"/>
  <c r="AC57" i="6"/>
  <c r="AC56" i="6"/>
  <c r="H56" i="6"/>
  <c r="L55" i="6"/>
  <c r="H55" i="6" s="1"/>
  <c r="AB54" i="6"/>
  <c r="L54" i="6"/>
  <c r="H54" i="6" s="1"/>
  <c r="G54" i="6" s="1"/>
  <c r="M53" i="6"/>
  <c r="AB48" i="6"/>
  <c r="X48" i="6" s="1"/>
  <c r="AB47" i="6"/>
  <c r="AC46" i="6"/>
  <c r="M45" i="6"/>
  <c r="M44" i="6"/>
  <c r="AC42" i="6"/>
  <c r="M42" i="6"/>
  <c r="AB38" i="6"/>
  <c r="AC37" i="6"/>
  <c r="Z36" i="6"/>
  <c r="M35" i="6"/>
  <c r="I34" i="6"/>
  <c r="S37" i="7"/>
  <c r="R36" i="7"/>
  <c r="Q36" i="7" s="1"/>
  <c r="P36" i="7" s="1"/>
  <c r="S55" i="11"/>
  <c r="P65" i="6"/>
  <c r="L37" i="6"/>
  <c r="H37" i="6" s="1"/>
  <c r="AC70" i="6"/>
  <c r="AB70" i="6"/>
  <c r="AC65" i="6"/>
  <c r="M62" i="6"/>
  <c r="AC61" i="6"/>
  <c r="M61" i="6"/>
  <c r="AB57" i="6"/>
  <c r="AB56" i="6"/>
  <c r="X56" i="6" s="1"/>
  <c r="L53" i="6"/>
  <c r="M52" i="6"/>
  <c r="M51" i="6"/>
  <c r="AC50" i="6"/>
  <c r="M50" i="6"/>
  <c r="AB46" i="6"/>
  <c r="X46" i="6" s="1"/>
  <c r="L45" i="6"/>
  <c r="H45" i="6" s="1"/>
  <c r="L44" i="6"/>
  <c r="H44" i="6" s="1"/>
  <c r="AB42" i="6"/>
  <c r="L42" i="6"/>
  <c r="M41" i="6"/>
  <c r="Q40" i="6"/>
  <c r="AB37" i="6"/>
  <c r="L35" i="6"/>
  <c r="H35" i="6" s="1"/>
  <c r="S60" i="7"/>
  <c r="S59" i="7"/>
  <c r="S58" i="7"/>
  <c r="S57" i="7"/>
  <c r="S56" i="7"/>
  <c r="S55" i="7"/>
  <c r="S54" i="7"/>
  <c r="S53" i="7"/>
  <c r="S52" i="7"/>
  <c r="S51" i="7"/>
  <c r="S50" i="7"/>
  <c r="S49" i="7"/>
  <c r="S48" i="7"/>
  <c r="S47" i="7"/>
  <c r="S40" i="7"/>
  <c r="S39" i="7"/>
  <c r="S38" i="7"/>
  <c r="R37" i="7"/>
  <c r="Q37" i="7" s="1"/>
  <c r="P37" i="7" s="1"/>
  <c r="AB65" i="6"/>
  <c r="AC64" i="6"/>
  <c r="AC63" i="6"/>
  <c r="L62" i="6"/>
  <c r="H62" i="6" s="1"/>
  <c r="AB61" i="6"/>
  <c r="X61" i="6" s="1"/>
  <c r="W61" i="6" s="1"/>
  <c r="L61" i="6"/>
  <c r="M60" i="6"/>
  <c r="M59" i="6"/>
  <c r="AC55" i="6"/>
  <c r="L52" i="6"/>
  <c r="L51" i="6"/>
  <c r="AB50" i="6"/>
  <c r="X50" i="6" s="1"/>
  <c r="W50" i="6" s="1"/>
  <c r="L50" i="6"/>
  <c r="H50" i="6" s="1"/>
  <c r="G50" i="6" s="1"/>
  <c r="Q49" i="6"/>
  <c r="AG45" i="6"/>
  <c r="L41" i="6"/>
  <c r="M36" i="6"/>
  <c r="R60" i="7"/>
  <c r="Q60" i="7" s="1"/>
  <c r="P60" i="7" s="1"/>
  <c r="R59" i="7"/>
  <c r="Q59" i="7" s="1"/>
  <c r="P59" i="7" s="1"/>
  <c r="R58" i="7"/>
  <c r="Q58" i="7" s="1"/>
  <c r="P58" i="7" s="1"/>
  <c r="R57" i="7"/>
  <c r="Q57" i="7" s="1"/>
  <c r="P57" i="7" s="1"/>
  <c r="R56" i="7"/>
  <c r="Q56" i="7" s="1"/>
  <c r="P56" i="7" s="1"/>
  <c r="R55" i="7"/>
  <c r="Q55" i="7" s="1"/>
  <c r="P55" i="7" s="1"/>
  <c r="R54" i="7"/>
  <c r="Q54" i="7" s="1"/>
  <c r="P54" i="7" s="1"/>
  <c r="R53" i="7"/>
  <c r="Q53" i="7" s="1"/>
  <c r="P53" i="7" s="1"/>
  <c r="R52" i="7"/>
  <c r="Q52" i="7" s="1"/>
  <c r="P52" i="7" s="1"/>
  <c r="R51" i="7"/>
  <c r="Q51" i="7" s="1"/>
  <c r="P51" i="7" s="1"/>
  <c r="R50" i="7"/>
  <c r="Q50" i="7" s="1"/>
  <c r="P50" i="7" s="1"/>
  <c r="R49" i="7"/>
  <c r="Q49" i="7" s="1"/>
  <c r="P49" i="7" s="1"/>
  <c r="R48" i="7"/>
  <c r="Q48" i="7" s="1"/>
  <c r="P48" i="7" s="1"/>
  <c r="R47" i="7"/>
  <c r="Q47" i="7" s="1"/>
  <c r="P47" i="7" s="1"/>
  <c r="S46" i="7"/>
  <c r="S45" i="7"/>
  <c r="S44" i="7"/>
  <c r="S43" i="7"/>
  <c r="S42" i="7"/>
  <c r="S41" i="7"/>
  <c r="R40" i="7"/>
  <c r="Q40" i="7" s="1"/>
  <c r="P40" i="7" s="1"/>
  <c r="R39" i="7"/>
  <c r="Q39" i="7" s="1"/>
  <c r="P39" i="7" s="1"/>
  <c r="R38" i="7"/>
  <c r="Q38" i="7" s="1"/>
  <c r="P38" i="7" s="1"/>
  <c r="S30" i="7"/>
  <c r="S29" i="7"/>
  <c r="AI66" i="11"/>
  <c r="R32" i="7"/>
  <c r="Q32" i="7" s="1"/>
  <c r="P32" i="7" s="1"/>
  <c r="M70" i="6"/>
  <c r="M67" i="6"/>
  <c r="AB64" i="6"/>
  <c r="AB63" i="6"/>
  <c r="X63" i="6" s="1"/>
  <c r="AG62" i="6"/>
  <c r="L60" i="6"/>
  <c r="L59" i="6"/>
  <c r="P58" i="6"/>
  <c r="AB55" i="6"/>
  <c r="AF53" i="6"/>
  <c r="AE53" i="6" s="1"/>
  <c r="M48" i="6"/>
  <c r="AC45" i="6"/>
  <c r="M39" i="6"/>
  <c r="M38" i="6"/>
  <c r="L36" i="6"/>
  <c r="S63" i="7"/>
  <c r="R46" i="7"/>
  <c r="Q46" i="7" s="1"/>
  <c r="P46" i="7" s="1"/>
  <c r="R45" i="7"/>
  <c r="Q45" i="7" s="1"/>
  <c r="P45" i="7" s="1"/>
  <c r="R44" i="7"/>
  <c r="Q44" i="7" s="1"/>
  <c r="P44" i="7" s="1"/>
  <c r="R43" i="7"/>
  <c r="Q43" i="7" s="1"/>
  <c r="P43" i="7" s="1"/>
  <c r="R42" i="7"/>
  <c r="Q42" i="7" s="1"/>
  <c r="P42" i="7" s="1"/>
  <c r="R41" i="7"/>
  <c r="Q41" i="7" s="1"/>
  <c r="P41" i="7" s="1"/>
  <c r="S31" i="7"/>
  <c r="R30" i="7"/>
  <c r="Q30" i="7" s="1"/>
  <c r="P30" i="7" s="1"/>
  <c r="S27" i="7"/>
  <c r="Z51" i="11"/>
  <c r="J33" i="11"/>
  <c r="AB39" i="11"/>
  <c r="AC33" i="11"/>
  <c r="AC37" i="11"/>
  <c r="AB37" i="11"/>
  <c r="H66" i="8"/>
  <c r="H55" i="8"/>
  <c r="H50" i="8"/>
  <c r="H61" i="8"/>
  <c r="H57" i="8"/>
  <c r="X66" i="6"/>
  <c r="X55" i="6"/>
  <c r="H38" i="6"/>
  <c r="H66" i="6"/>
  <c r="P45" i="11"/>
  <c r="AC53" i="11"/>
  <c r="M52" i="11"/>
  <c r="AB50" i="11"/>
  <c r="AB48" i="11"/>
  <c r="AB46" i="11"/>
  <c r="M45" i="11"/>
  <c r="M43" i="11"/>
  <c r="M41" i="11"/>
  <c r="M39" i="11"/>
  <c r="M37" i="11"/>
  <c r="M35" i="11"/>
  <c r="M33" i="11"/>
  <c r="L45" i="11"/>
  <c r="L43" i="11"/>
  <c r="L41" i="11"/>
  <c r="L39" i="11"/>
  <c r="L37" i="11"/>
  <c r="L35" i="11"/>
  <c r="L33" i="11"/>
  <c r="Q53" i="11"/>
  <c r="AC51" i="11"/>
  <c r="L50" i="11"/>
  <c r="L48" i="11"/>
  <c r="M46" i="11"/>
  <c r="AC44" i="11"/>
  <c r="AC42" i="11"/>
  <c r="AC40" i="11"/>
  <c r="AC38" i="11"/>
  <c r="AC36" i="11"/>
  <c r="AC34" i="11"/>
  <c r="P56" i="11"/>
  <c r="M53" i="11"/>
  <c r="AB51" i="11"/>
  <c r="X51" i="11" s="1"/>
  <c r="AC49" i="11"/>
  <c r="AC47" i="11"/>
  <c r="L46" i="11"/>
  <c r="H46" i="11" s="1"/>
  <c r="AB44" i="11"/>
  <c r="AB42" i="11"/>
  <c r="AB40" i="11"/>
  <c r="AB38" i="11"/>
  <c r="AB36" i="11"/>
  <c r="AB34" i="11"/>
  <c r="AB49" i="11"/>
  <c r="M44" i="11"/>
  <c r="M42" i="11"/>
  <c r="M40" i="11"/>
  <c r="M38" i="11"/>
  <c r="M36" i="11"/>
  <c r="H30" i="7"/>
  <c r="G30" i="7" s="1"/>
  <c r="H31" i="7"/>
  <c r="G31" i="7" s="1"/>
  <c r="H46" i="7"/>
  <c r="G46" i="7" s="1"/>
  <c r="H44" i="7"/>
  <c r="G44" i="7" s="1"/>
  <c r="H50" i="7"/>
  <c r="G50" i="7" s="1"/>
  <c r="H49" i="7"/>
  <c r="G49" i="7" s="1"/>
  <c r="H48" i="7"/>
  <c r="G48" i="7" s="1"/>
  <c r="H42" i="7"/>
  <c r="G42" i="7" s="1"/>
  <c r="H35" i="7"/>
  <c r="G35" i="7" s="1"/>
  <c r="H59" i="7"/>
  <c r="G59" i="7" s="1"/>
  <c r="V37" i="7"/>
  <c r="V36" i="7"/>
  <c r="V35" i="7"/>
  <c r="V31" i="7"/>
  <c r="V30" i="7"/>
  <c r="V40" i="7"/>
  <c r="V32" i="7"/>
  <c r="AF42" i="11"/>
  <c r="AF64" i="11"/>
  <c r="AG50" i="11"/>
  <c r="Q69" i="11"/>
  <c r="P62" i="11"/>
  <c r="AG54" i="11"/>
  <c r="Q48" i="11"/>
  <c r="Q43" i="11"/>
  <c r="AF68" i="11"/>
  <c r="AG58" i="11"/>
  <c r="AF52" i="11"/>
  <c r="Z42" i="11"/>
  <c r="Y66" i="11"/>
  <c r="Y65" i="11"/>
  <c r="X65" i="11" s="1"/>
  <c r="Z64" i="11"/>
  <c r="Z63" i="11"/>
  <c r="I61" i="11"/>
  <c r="H61" i="11" s="1"/>
  <c r="J60" i="11"/>
  <c r="Y58" i="11"/>
  <c r="Y57" i="11"/>
  <c r="X57" i="11" s="1"/>
  <c r="Z56" i="11"/>
  <c r="I55" i="11"/>
  <c r="H55" i="11" s="1"/>
  <c r="J54" i="11"/>
  <c r="Z50" i="11"/>
  <c r="Z49" i="11"/>
  <c r="Z48" i="11"/>
  <c r="J45" i="11"/>
  <c r="J44" i="11"/>
  <c r="Y42" i="11"/>
  <c r="Y41" i="11"/>
  <c r="X41" i="11" s="1"/>
  <c r="Y40" i="11"/>
  <c r="Y39" i="11"/>
  <c r="Z38" i="11"/>
  <c r="J69" i="11"/>
  <c r="Y64" i="11"/>
  <c r="Y63" i="11"/>
  <c r="X63" i="11" s="1"/>
  <c r="Z62" i="11"/>
  <c r="I60" i="11"/>
  <c r="H60" i="11" s="1"/>
  <c r="J59" i="11"/>
  <c r="Y56" i="11"/>
  <c r="I54" i="11"/>
  <c r="H54" i="11" s="1"/>
  <c r="J53" i="11"/>
  <c r="Y50" i="11"/>
  <c r="Y49" i="11"/>
  <c r="Y48" i="11"/>
  <c r="Z47" i="11"/>
  <c r="Z46" i="11"/>
  <c r="I45" i="11"/>
  <c r="I44" i="11"/>
  <c r="Y38" i="11"/>
  <c r="Z37" i="11"/>
  <c r="Z36" i="11"/>
  <c r="Z35" i="11"/>
  <c r="Z34" i="11"/>
  <c r="I69" i="11"/>
  <c r="Y62" i="11"/>
  <c r="X62" i="11" s="1"/>
  <c r="I59" i="11"/>
  <c r="Z55" i="11"/>
  <c r="I53" i="11"/>
  <c r="H53" i="11" s="1"/>
  <c r="J52" i="11"/>
  <c r="J51" i="11"/>
  <c r="Y47" i="11"/>
  <c r="X47" i="11" s="1"/>
  <c r="Y46" i="11"/>
  <c r="J43" i="11"/>
  <c r="Y37" i="11"/>
  <c r="Y36" i="11"/>
  <c r="Y35" i="11"/>
  <c r="X35" i="11" s="1"/>
  <c r="Y34" i="11"/>
  <c r="Z33" i="11"/>
  <c r="Z41" i="11"/>
  <c r="J66" i="11"/>
  <c r="J65" i="11"/>
  <c r="Z61" i="11"/>
  <c r="J58" i="11"/>
  <c r="J57" i="11"/>
  <c r="Y55" i="11"/>
  <c r="I52" i="11"/>
  <c r="H52" i="11" s="1"/>
  <c r="I51" i="11"/>
  <c r="Z45" i="11"/>
  <c r="I43" i="11"/>
  <c r="J42" i="11"/>
  <c r="J41" i="11"/>
  <c r="J40" i="11"/>
  <c r="J39" i="11"/>
  <c r="Y33" i="11"/>
  <c r="Z39" i="11"/>
  <c r="I33" i="11"/>
  <c r="Z69" i="11"/>
  <c r="I66" i="11"/>
  <c r="I65" i="11"/>
  <c r="J64" i="11"/>
  <c r="J63" i="11"/>
  <c r="Y61" i="11"/>
  <c r="Z60" i="11"/>
  <c r="I58" i="11"/>
  <c r="I57" i="11"/>
  <c r="H57" i="11" s="1"/>
  <c r="Z54" i="11"/>
  <c r="Z53" i="11"/>
  <c r="J50" i="11"/>
  <c r="J49" i="11"/>
  <c r="Y45" i="11"/>
  <c r="Z44" i="11"/>
  <c r="Z43" i="11"/>
  <c r="I42" i="11"/>
  <c r="H42" i="11" s="1"/>
  <c r="I41" i="11"/>
  <c r="I40" i="11"/>
  <c r="I39" i="11"/>
  <c r="J38" i="11"/>
  <c r="Y69" i="11"/>
  <c r="X69" i="11" s="1"/>
  <c r="I64" i="11"/>
  <c r="H64" i="11" s="1"/>
  <c r="I63" i="11"/>
  <c r="Y60" i="11"/>
  <c r="X60" i="11" s="1"/>
  <c r="Z59" i="11"/>
  <c r="J56" i="11"/>
  <c r="Y54" i="11"/>
  <c r="X54" i="11" s="1"/>
  <c r="Y53" i="11"/>
  <c r="I50" i="11"/>
  <c r="I49" i="11"/>
  <c r="J48" i="11"/>
  <c r="J47" i="11"/>
  <c r="Y44" i="11"/>
  <c r="X44" i="11" s="1"/>
  <c r="Y43" i="11"/>
  <c r="X43" i="11" s="1"/>
  <c r="I38" i="11"/>
  <c r="J37" i="11"/>
  <c r="J36" i="11"/>
  <c r="J35" i="11"/>
  <c r="J34" i="11"/>
  <c r="Z40" i="11"/>
  <c r="J62" i="11"/>
  <c r="Y59" i="11"/>
  <c r="X59" i="11" s="1"/>
  <c r="I56" i="11"/>
  <c r="Z52" i="11"/>
  <c r="I48" i="11"/>
  <c r="H48" i="11" s="1"/>
  <c r="I47" i="11"/>
  <c r="J46" i="11"/>
  <c r="I37" i="11"/>
  <c r="H37" i="11" s="1"/>
  <c r="I36" i="11"/>
  <c r="I35" i="11"/>
  <c r="I34" i="11"/>
  <c r="H45" i="8"/>
  <c r="H52" i="8"/>
  <c r="H62" i="8"/>
  <c r="H43" i="8"/>
  <c r="H51" i="8"/>
  <c r="H64" i="8"/>
  <c r="H60" i="7"/>
  <c r="G60" i="7" s="1"/>
  <c r="H58" i="7"/>
  <c r="G58" i="7" s="1"/>
  <c r="H37" i="7"/>
  <c r="G37" i="7" s="1"/>
  <c r="H57" i="7"/>
  <c r="G57" i="7" s="1"/>
  <c r="H34" i="7"/>
  <c r="G34" i="7" s="1"/>
  <c r="H52" i="7"/>
  <c r="G52" i="7" s="1"/>
  <c r="H51" i="7"/>
  <c r="G51" i="7" s="1"/>
  <c r="H63" i="7"/>
  <c r="G63" i="7" s="1"/>
  <c r="H45" i="7"/>
  <c r="G45" i="7" s="1"/>
  <c r="H29" i="7"/>
  <c r="G29" i="7" s="1"/>
  <c r="H41" i="7"/>
  <c r="G41" i="7" s="1"/>
  <c r="H38" i="7"/>
  <c r="G38" i="7" s="1"/>
  <c r="H32" i="7"/>
  <c r="G32" i="7" s="1"/>
  <c r="H36" i="7"/>
  <c r="G36" i="7" s="1"/>
  <c r="H54" i="7"/>
  <c r="G54" i="7" s="1"/>
  <c r="H53" i="7"/>
  <c r="G53" i="7" s="1"/>
  <c r="H33" i="7"/>
  <c r="G33" i="7" s="1"/>
  <c r="R27" i="7"/>
  <c r="Q27" i="7" s="1"/>
  <c r="O39" i="6"/>
  <c r="H65" i="6"/>
  <c r="X54" i="6"/>
  <c r="W54" i="6" s="1"/>
  <c r="X47" i="6"/>
  <c r="AC36" i="6"/>
  <c r="AB36" i="6"/>
  <c r="X36" i="6" s="1"/>
  <c r="H57" i="6"/>
  <c r="H47" i="6"/>
  <c r="AG66" i="6"/>
  <c r="Q66" i="6"/>
  <c r="AG65" i="6"/>
  <c r="AF62" i="6"/>
  <c r="AE62" i="6" s="1"/>
  <c r="AG58" i="6"/>
  <c r="AG55" i="6"/>
  <c r="Q51" i="6"/>
  <c r="AG49" i="6"/>
  <c r="P49" i="6"/>
  <c r="P46" i="6"/>
  <c r="AF45" i="6"/>
  <c r="AE45" i="6" s="1"/>
  <c r="P40" i="6"/>
  <c r="Q37" i="6"/>
  <c r="P35" i="6"/>
  <c r="P34" i="6"/>
  <c r="Q35" i="6"/>
  <c r="AF66" i="6"/>
  <c r="AE66" i="6" s="1"/>
  <c r="P66" i="6"/>
  <c r="O66" i="6" s="1"/>
  <c r="AF65" i="6"/>
  <c r="AE65" i="6" s="1"/>
  <c r="Q63" i="6"/>
  <c r="H60" i="6"/>
  <c r="Q59" i="6"/>
  <c r="AF58" i="6"/>
  <c r="AE58" i="6" s="1"/>
  <c r="W58" i="6" s="1"/>
  <c r="Q56" i="6"/>
  <c r="AF55" i="6"/>
  <c r="AE55" i="6" s="1"/>
  <c r="AG51" i="6"/>
  <c r="P51" i="6"/>
  <c r="AF49" i="6"/>
  <c r="AE49" i="6" s="1"/>
  <c r="W49" i="6" s="1"/>
  <c r="H48" i="6"/>
  <c r="AG46" i="6"/>
  <c r="AG40" i="6"/>
  <c r="AG37" i="6"/>
  <c r="P37" i="6"/>
  <c r="X70" i="6"/>
  <c r="Q67" i="6"/>
  <c r="AG63" i="6"/>
  <c r="P63" i="6"/>
  <c r="AG59" i="6"/>
  <c r="P59" i="6"/>
  <c r="AG56" i="6"/>
  <c r="P56" i="6"/>
  <c r="O56" i="6" s="1"/>
  <c r="G56" i="6" s="1"/>
  <c r="AF51" i="6"/>
  <c r="AE51" i="6" s="1"/>
  <c r="AG47" i="6"/>
  <c r="Q47" i="6"/>
  <c r="AF46" i="6"/>
  <c r="AE46" i="6" s="1"/>
  <c r="Q41" i="6"/>
  <c r="AF40" i="6"/>
  <c r="AE40" i="6" s="1"/>
  <c r="W40" i="6" s="1"/>
  <c r="Q38" i="6"/>
  <c r="AF37" i="6"/>
  <c r="AE37" i="6" s="1"/>
  <c r="AG35" i="6"/>
  <c r="AF36" i="6"/>
  <c r="AE36" i="6" s="1"/>
  <c r="Q70" i="6"/>
  <c r="AG67" i="6"/>
  <c r="P67" i="6"/>
  <c r="Q64" i="6"/>
  <c r="AF63" i="6"/>
  <c r="AE63" i="6" s="1"/>
  <c r="AF59" i="6"/>
  <c r="AE59" i="6" s="1"/>
  <c r="Q57" i="6"/>
  <c r="AF56" i="6"/>
  <c r="AE56" i="6" s="1"/>
  <c r="X53" i="6"/>
  <c r="Q52" i="6"/>
  <c r="AF47" i="6"/>
  <c r="AE47" i="6" s="1"/>
  <c r="P47" i="6"/>
  <c r="O47" i="6" s="1"/>
  <c r="Q44" i="6"/>
  <c r="P41" i="6"/>
  <c r="P38" i="6"/>
  <c r="AC35" i="6"/>
  <c r="P70" i="6"/>
  <c r="AF67" i="6"/>
  <c r="AE67" i="6" s="1"/>
  <c r="P64" i="6"/>
  <c r="Q60" i="6"/>
  <c r="P57" i="6"/>
  <c r="Q53" i="6"/>
  <c r="AG52" i="6"/>
  <c r="P52" i="6"/>
  <c r="Q48" i="6"/>
  <c r="AG44" i="6"/>
  <c r="P44" i="6"/>
  <c r="AG41" i="6"/>
  <c r="AG38" i="6"/>
  <c r="Q36" i="6"/>
  <c r="AB35" i="6"/>
  <c r="AG70" i="6"/>
  <c r="AG64" i="6"/>
  <c r="AG60" i="6"/>
  <c r="P60" i="6"/>
  <c r="O60" i="6" s="1"/>
  <c r="AG57" i="6"/>
  <c r="P53" i="6"/>
  <c r="AF52" i="6"/>
  <c r="AE52" i="6" s="1"/>
  <c r="AG48" i="6"/>
  <c r="P48" i="6"/>
  <c r="AF44" i="6"/>
  <c r="AE44" i="6" s="1"/>
  <c r="AF41" i="6"/>
  <c r="AE41" i="6" s="1"/>
  <c r="AG39" i="6"/>
  <c r="Q39" i="6"/>
  <c r="AF38" i="6"/>
  <c r="AE38" i="6" s="1"/>
  <c r="P36" i="6"/>
  <c r="AB34" i="6"/>
  <c r="X34" i="6" s="1"/>
  <c r="AF70" i="6"/>
  <c r="AE70" i="6" s="1"/>
  <c r="Q65" i="6"/>
  <c r="AF64" i="6"/>
  <c r="AE64" i="6" s="1"/>
  <c r="Q62" i="6"/>
  <c r="AF60" i="6"/>
  <c r="AE60" i="6" s="1"/>
  <c r="Q58" i="6"/>
  <c r="AF57" i="6"/>
  <c r="AE57" i="6" s="1"/>
  <c r="Q55" i="6"/>
  <c r="AG53" i="6"/>
  <c r="AF48" i="6"/>
  <c r="AE48" i="6" s="1"/>
  <c r="Q45" i="6"/>
  <c r="AF39" i="6"/>
  <c r="AE39" i="6" s="1"/>
  <c r="AG36" i="6"/>
  <c r="X35" i="6"/>
  <c r="W35" i="6" s="1"/>
  <c r="AG34" i="6"/>
  <c r="Q36" i="11"/>
  <c r="P69" i="11"/>
  <c r="Q65" i="11"/>
  <c r="AG62" i="11"/>
  <c r="Q60" i="11"/>
  <c r="Q59" i="11"/>
  <c r="AF58" i="11"/>
  <c r="AG56" i="11"/>
  <c r="AF54" i="11"/>
  <c r="P53" i="11"/>
  <c r="Q51" i="11"/>
  <c r="AF50" i="11"/>
  <c r="P48" i="11"/>
  <c r="AG45" i="11"/>
  <c r="AG43" i="11"/>
  <c r="P43" i="11"/>
  <c r="AF40" i="11"/>
  <c r="AG38" i="11"/>
  <c r="P36" i="11"/>
  <c r="AG33" i="11"/>
  <c r="AG69" i="11"/>
  <c r="P65" i="11"/>
  <c r="Q63" i="11"/>
  <c r="AF62" i="11"/>
  <c r="P60" i="11"/>
  <c r="P59" i="11"/>
  <c r="Q57" i="11"/>
  <c r="AF56" i="11"/>
  <c r="AG53" i="11"/>
  <c r="P51" i="11"/>
  <c r="AG48" i="11"/>
  <c r="Q46" i="11"/>
  <c r="AF45" i="11"/>
  <c r="AF43" i="11"/>
  <c r="Q41" i="11"/>
  <c r="Q39" i="11"/>
  <c r="AF38" i="11"/>
  <c r="AG36" i="11"/>
  <c r="Q34" i="11"/>
  <c r="AF33" i="11"/>
  <c r="AF69" i="11"/>
  <c r="AG65" i="11"/>
  <c r="P63" i="11"/>
  <c r="AG60" i="11"/>
  <c r="AG59" i="11"/>
  <c r="P57" i="11"/>
  <c r="AF53" i="11"/>
  <c r="AG51" i="11"/>
  <c r="Q49" i="11"/>
  <c r="AF48" i="11"/>
  <c r="AG46" i="11"/>
  <c r="P46" i="11"/>
  <c r="Q44" i="11"/>
  <c r="P41" i="11"/>
  <c r="P39" i="11"/>
  <c r="AF36" i="11"/>
  <c r="AG34" i="11"/>
  <c r="P34" i="11"/>
  <c r="P38" i="11"/>
  <c r="Q66" i="11"/>
  <c r="AF65" i="11"/>
  <c r="X64" i="11"/>
  <c r="AG63" i="11"/>
  <c r="Q61" i="11"/>
  <c r="AF60" i="11"/>
  <c r="AF59" i="11"/>
  <c r="AG57" i="11"/>
  <c r="X52" i="11"/>
  <c r="AF51" i="11"/>
  <c r="AG49" i="11"/>
  <c r="P49" i="11"/>
  <c r="Q47" i="11"/>
  <c r="AF46" i="11"/>
  <c r="P44" i="11"/>
  <c r="AG41" i="11"/>
  <c r="AG39" i="11"/>
  <c r="Q37" i="11"/>
  <c r="Q35" i="11"/>
  <c r="AF34" i="11"/>
  <c r="Q68" i="11"/>
  <c r="AG66" i="11"/>
  <c r="P66" i="11"/>
  <c r="Q64" i="11"/>
  <c r="AF63" i="11"/>
  <c r="P61" i="11"/>
  <c r="AF57" i="11"/>
  <c r="Q55" i="11"/>
  <c r="Q52" i="11"/>
  <c r="AF49" i="11"/>
  <c r="P47" i="11"/>
  <c r="AG44" i="11"/>
  <c r="Q42" i="11"/>
  <c r="AF41" i="11"/>
  <c r="AF39" i="11"/>
  <c r="P37" i="11"/>
  <c r="P35" i="11"/>
  <c r="AG40" i="11"/>
  <c r="P33" i="11"/>
  <c r="P68" i="11"/>
  <c r="AF66" i="11"/>
  <c r="P64" i="11"/>
  <c r="AG61" i="11"/>
  <c r="Q58" i="11"/>
  <c r="AG55" i="11"/>
  <c r="P55" i="11"/>
  <c r="O55" i="11" s="1"/>
  <c r="Q54" i="11"/>
  <c r="P52" i="11"/>
  <c r="Q50" i="11"/>
  <c r="AG47" i="11"/>
  <c r="AF44" i="11"/>
  <c r="P42" i="11"/>
  <c r="Q40" i="11"/>
  <c r="AG37" i="11"/>
  <c r="AG35" i="11"/>
  <c r="AG68" i="11"/>
  <c r="AG64" i="11"/>
  <c r="Q62" i="11"/>
  <c r="AF61" i="11"/>
  <c r="P58" i="11"/>
  <c r="Q56" i="11"/>
  <c r="AF55" i="11"/>
  <c r="P54" i="11"/>
  <c r="AG52" i="11"/>
  <c r="P50" i="11"/>
  <c r="AF47" i="11"/>
  <c r="Q45" i="11"/>
  <c r="AG42" i="11"/>
  <c r="P40" i="11"/>
  <c r="Q38" i="11"/>
  <c r="AF37" i="11"/>
  <c r="H44" i="8"/>
  <c r="H41" i="8"/>
  <c r="H58" i="8"/>
  <c r="H70" i="8"/>
  <c r="H56" i="7"/>
  <c r="G56" i="7" s="1"/>
  <c r="H39" i="7"/>
  <c r="G39" i="7" s="1"/>
  <c r="S28" i="7"/>
  <c r="H47" i="7"/>
  <c r="G47" i="7" s="1"/>
  <c r="R28" i="7"/>
  <c r="Q28" i="7" s="1"/>
  <c r="P28" i="7" s="1"/>
  <c r="H55" i="7"/>
  <c r="G55" i="7" s="1"/>
  <c r="H43" i="7"/>
  <c r="G43" i="7" s="1"/>
  <c r="H40" i="7"/>
  <c r="G40" i="7" s="1"/>
  <c r="H28" i="7"/>
  <c r="G28" i="7" s="1"/>
  <c r="O63" i="6"/>
  <c r="AF34" i="6"/>
  <c r="AI36" i="6"/>
  <c r="T35" i="6"/>
  <c r="X67" i="6"/>
  <c r="W67" i="6" s="1"/>
  <c r="X52" i="6"/>
  <c r="W52" i="6" s="1"/>
  <c r="X45" i="6"/>
  <c r="Q34" i="6"/>
  <c r="T34" i="11"/>
  <c r="T38" i="11"/>
  <c r="T42" i="11"/>
  <c r="T46" i="11"/>
  <c r="T49" i="11"/>
  <c r="T53" i="11"/>
  <c r="T55" i="11"/>
  <c r="T59" i="11"/>
  <c r="T62" i="11"/>
  <c r="S33" i="11"/>
  <c r="S37" i="11"/>
  <c r="S41" i="11"/>
  <c r="S45" i="11"/>
  <c r="S52" i="11"/>
  <c r="S58" i="11"/>
  <c r="S61" i="11"/>
  <c r="T33" i="11"/>
  <c r="T37" i="11"/>
  <c r="T41" i="11"/>
  <c r="T45" i="11"/>
  <c r="T52" i="11"/>
  <c r="T58" i="11"/>
  <c r="T61" i="11"/>
  <c r="S36" i="11"/>
  <c r="S40" i="11"/>
  <c r="S44" i="11"/>
  <c r="S48" i="11"/>
  <c r="S51" i="11"/>
  <c r="S54" i="11"/>
  <c r="S57" i="11"/>
  <c r="S60" i="11"/>
  <c r="S64" i="11"/>
  <c r="T36" i="11"/>
  <c r="T40" i="11"/>
  <c r="T44" i="11"/>
  <c r="T48" i="11"/>
  <c r="T51" i="11"/>
  <c r="T54" i="11"/>
  <c r="T57" i="11"/>
  <c r="T60" i="11"/>
  <c r="T64" i="11"/>
  <c r="S35" i="11"/>
  <c r="S39" i="11"/>
  <c r="S43" i="11"/>
  <c r="S47" i="11"/>
  <c r="S50" i="11"/>
  <c r="S56" i="11"/>
  <c r="S63" i="11"/>
  <c r="T35" i="11"/>
  <c r="T39" i="11"/>
  <c r="T43" i="11"/>
  <c r="T47" i="11"/>
  <c r="T50" i="11"/>
  <c r="T56" i="11"/>
  <c r="T63" i="11"/>
  <c r="T66" i="11"/>
  <c r="AJ69" i="11"/>
  <c r="S59" i="11"/>
  <c r="AI35" i="11"/>
  <c r="AE35" i="11" s="1"/>
  <c r="AI39" i="11"/>
  <c r="AI43" i="11"/>
  <c r="AE43" i="11" s="1"/>
  <c r="AI47" i="11"/>
  <c r="AE47" i="11" s="1"/>
  <c r="AI50" i="11"/>
  <c r="AE50" i="11" s="1"/>
  <c r="AI56" i="11"/>
  <c r="AE56" i="11" s="1"/>
  <c r="AI63" i="11"/>
  <c r="AJ35" i="11"/>
  <c r="AJ39" i="11"/>
  <c r="AJ43" i="11"/>
  <c r="AJ47" i="11"/>
  <c r="AJ50" i="11"/>
  <c r="AJ56" i="11"/>
  <c r="AJ63" i="11"/>
  <c r="AJ66" i="11"/>
  <c r="AI34" i="11"/>
  <c r="AI38" i="11"/>
  <c r="AI42" i="11"/>
  <c r="AI46" i="11"/>
  <c r="AI49" i="11"/>
  <c r="AI53" i="11"/>
  <c r="AE53" i="11" s="1"/>
  <c r="AI55" i="11"/>
  <c r="AE55" i="11" s="1"/>
  <c r="AI59" i="11"/>
  <c r="AI62" i="11"/>
  <c r="AJ34" i="11"/>
  <c r="AJ38" i="11"/>
  <c r="AJ42" i="11"/>
  <c r="AJ46" i="11"/>
  <c r="AJ49" i="11"/>
  <c r="AJ53" i="11"/>
  <c r="AJ55" i="11"/>
  <c r="AJ59" i="11"/>
  <c r="AJ62" i="11"/>
  <c r="AI33" i="11"/>
  <c r="AI37" i="11"/>
  <c r="AI41" i="11"/>
  <c r="AI45" i="11"/>
  <c r="AI52" i="11"/>
  <c r="AE52" i="11" s="1"/>
  <c r="W52" i="11" s="1"/>
  <c r="AI58" i="11"/>
  <c r="AI61" i="11"/>
  <c r="AJ33" i="11"/>
  <c r="AJ37" i="11"/>
  <c r="AJ41" i="11"/>
  <c r="AJ45" i="11"/>
  <c r="AJ52" i="11"/>
  <c r="AJ58" i="11"/>
  <c r="AJ61" i="11"/>
  <c r="AI36" i="11"/>
  <c r="AI40" i="11"/>
  <c r="AI44" i="11"/>
  <c r="AI48" i="11"/>
  <c r="AI51" i="11"/>
  <c r="AE51" i="11" s="1"/>
  <c r="AI54" i="11"/>
  <c r="AE54" i="11" s="1"/>
  <c r="AI57" i="11"/>
  <c r="AI60" i="11"/>
  <c r="AI64" i="11"/>
  <c r="AI69" i="11"/>
  <c r="AJ68" i="11"/>
  <c r="S66" i="11"/>
  <c r="O46" i="11"/>
  <c r="T69" i="11"/>
  <c r="AI68" i="11"/>
  <c r="AJ65" i="11"/>
  <c r="AJ51" i="11"/>
  <c r="AJ40" i="11"/>
  <c r="S69" i="11"/>
  <c r="AI65" i="11"/>
  <c r="S62" i="11"/>
  <c r="O62" i="11" s="1"/>
  <c r="AJ54" i="11"/>
  <c r="AJ44" i="11"/>
  <c r="S34" i="11"/>
  <c r="O34" i="11" s="1"/>
  <c r="T68" i="11"/>
  <c r="T65" i="11"/>
  <c r="AJ57" i="11"/>
  <c r="S38" i="11"/>
  <c r="S68" i="11"/>
  <c r="S65" i="11"/>
  <c r="S49" i="11"/>
  <c r="AJ48" i="11"/>
  <c r="AJ64" i="11"/>
  <c r="S53" i="11"/>
  <c r="O45" i="11"/>
  <c r="S42" i="11"/>
  <c r="AD44" i="8"/>
  <c r="AD48" i="8"/>
  <c r="AD59" i="8"/>
  <c r="AD56" i="8"/>
  <c r="AD50" i="8"/>
  <c r="AD60" i="8"/>
  <c r="AD43" i="8"/>
  <c r="AD47" i="8"/>
  <c r="AD72" i="8"/>
  <c r="AD68" i="8"/>
  <c r="AD66" i="8"/>
  <c r="R42" i="8"/>
  <c r="R50" i="8"/>
  <c r="R54" i="8"/>
  <c r="R57" i="8"/>
  <c r="R63" i="8"/>
  <c r="R39" i="8"/>
  <c r="G39" i="8" s="1"/>
  <c r="R47" i="8"/>
  <c r="R51" i="8"/>
  <c r="R58" i="8"/>
  <c r="R67" i="8"/>
  <c r="R55" i="8"/>
  <c r="R59" i="8"/>
  <c r="R61" i="8"/>
  <c r="R65" i="8"/>
  <c r="R49" i="8"/>
  <c r="R45" i="8"/>
  <c r="R68" i="8"/>
  <c r="R71" i="8"/>
  <c r="R69" i="8"/>
  <c r="R41" i="8"/>
  <c r="R72" i="8"/>
  <c r="M43" i="8"/>
  <c r="M47" i="8"/>
  <c r="M51" i="8"/>
  <c r="M58" i="8"/>
  <c r="M64" i="8"/>
  <c r="M67" i="8"/>
  <c r="M44" i="8"/>
  <c r="M48" i="8"/>
  <c r="M52" i="8"/>
  <c r="M55" i="8"/>
  <c r="M59" i="8"/>
  <c r="M61" i="8"/>
  <c r="M65" i="8"/>
  <c r="M68" i="8"/>
  <c r="M71" i="8"/>
  <c r="M75" i="8"/>
  <c r="M41" i="8"/>
  <c r="M45" i="8"/>
  <c r="M49" i="8"/>
  <c r="M53" i="8"/>
  <c r="M56" i="8"/>
  <c r="M62" i="8"/>
  <c r="M50" i="8"/>
  <c r="M54" i="8"/>
  <c r="M46" i="8"/>
  <c r="M69" i="8"/>
  <c r="M60" i="8"/>
  <c r="M63" i="8"/>
  <c r="M70" i="8"/>
  <c r="M72" i="8"/>
  <c r="M74" i="8"/>
  <c r="M66" i="8"/>
  <c r="M57" i="8"/>
  <c r="H71" i="8"/>
  <c r="H34" i="6"/>
  <c r="AI70" i="6"/>
  <c r="T67" i="6"/>
  <c r="AI65" i="6"/>
  <c r="T64" i="6"/>
  <c r="AI58" i="6"/>
  <c r="T57" i="6"/>
  <c r="AI55" i="6"/>
  <c r="AI52" i="6"/>
  <c r="T51" i="6"/>
  <c r="AI49" i="6"/>
  <c r="T48" i="6"/>
  <c r="AI45" i="6"/>
  <c r="T44" i="6"/>
  <c r="AI41" i="6"/>
  <c r="T40" i="6"/>
  <c r="AI37" i="6"/>
  <c r="T36" i="6"/>
  <c r="S67" i="6"/>
  <c r="O67" i="6" s="1"/>
  <c r="S64" i="6"/>
  <c r="AJ62" i="6"/>
  <c r="AJ59" i="6"/>
  <c r="S57" i="6"/>
  <c r="AJ53" i="6"/>
  <c r="S51" i="6"/>
  <c r="S48" i="6"/>
  <c r="O48" i="6" s="1"/>
  <c r="AJ46" i="6"/>
  <c r="S44" i="6"/>
  <c r="S40" i="6"/>
  <c r="O40" i="6" s="1"/>
  <c r="G40" i="6" s="1"/>
  <c r="AJ38" i="6"/>
  <c r="S36" i="6"/>
  <c r="AJ34" i="6"/>
  <c r="T70" i="6"/>
  <c r="T65" i="6"/>
  <c r="AI62" i="6"/>
  <c r="AI59" i="6"/>
  <c r="T58" i="6"/>
  <c r="T55" i="6"/>
  <c r="AI53" i="6"/>
  <c r="T52" i="6"/>
  <c r="T49" i="6"/>
  <c r="AI46" i="6"/>
  <c r="T45" i="6"/>
  <c r="T41" i="6"/>
  <c r="AI38" i="6"/>
  <c r="T37" i="6"/>
  <c r="AI34" i="6"/>
  <c r="AE34" i="6" s="1"/>
  <c r="S70" i="6"/>
  <c r="O70" i="6" s="1"/>
  <c r="AJ66" i="6"/>
  <c r="S65" i="6"/>
  <c r="AJ63" i="6"/>
  <c r="AJ60" i="6"/>
  <c r="S58" i="6"/>
  <c r="AJ56" i="6"/>
  <c r="S55" i="6"/>
  <c r="O55" i="6" s="1"/>
  <c r="G55" i="6" s="1"/>
  <c r="S52" i="6"/>
  <c r="S49" i="6"/>
  <c r="AJ47" i="6"/>
  <c r="S45" i="6"/>
  <c r="O45" i="6" s="1"/>
  <c r="S41" i="6"/>
  <c r="AJ39" i="6"/>
  <c r="S37" i="6"/>
  <c r="O37" i="6" s="1"/>
  <c r="AJ35" i="6"/>
  <c r="S35" i="6"/>
  <c r="AI66" i="6"/>
  <c r="AI63" i="6"/>
  <c r="T62" i="6"/>
  <c r="AI60" i="6"/>
  <c r="T59" i="6"/>
  <c r="AI56" i="6"/>
  <c r="T53" i="6"/>
  <c r="AI47" i="6"/>
  <c r="T46" i="6"/>
  <c r="AI39" i="6"/>
  <c r="T38" i="6"/>
  <c r="AI35" i="6"/>
  <c r="T34" i="6"/>
  <c r="AJ67" i="6"/>
  <c r="AJ64" i="6"/>
  <c r="S62" i="6"/>
  <c r="S59" i="6"/>
  <c r="AJ57" i="6"/>
  <c r="S53" i="6"/>
  <c r="AJ51" i="6"/>
  <c r="AJ48" i="6"/>
  <c r="S46" i="6"/>
  <c r="O46" i="6" s="1"/>
  <c r="AJ44" i="6"/>
  <c r="AJ40" i="6"/>
  <c r="S38" i="6"/>
  <c r="O38" i="6" s="1"/>
  <c r="AJ36" i="6"/>
  <c r="S34" i="6"/>
  <c r="O34" i="6" s="1"/>
  <c r="AI67" i="6"/>
  <c r="T66" i="6"/>
  <c r="AI64" i="6"/>
  <c r="T63" i="6"/>
  <c r="T60" i="6"/>
  <c r="AI57" i="6"/>
  <c r="T56" i="6"/>
  <c r="AI51" i="6"/>
  <c r="AI48" i="6"/>
  <c r="T47" i="6"/>
  <c r="AI44" i="6"/>
  <c r="AI40" i="6"/>
  <c r="T39" i="6"/>
  <c r="AD74" i="8" l="1"/>
  <c r="X74" i="8" s="1"/>
  <c r="AD69" i="8"/>
  <c r="X69" i="8" s="1"/>
  <c r="AD71" i="8"/>
  <c r="X71" i="8" s="1"/>
  <c r="AD52" i="8"/>
  <c r="X52" i="8" s="1"/>
  <c r="AD64" i="8"/>
  <c r="X64" i="8" s="1"/>
  <c r="AD49" i="8"/>
  <c r="X49" i="8" s="1"/>
  <c r="X48" i="8"/>
  <c r="AD58" i="8"/>
  <c r="X58" i="8" s="1"/>
  <c r="AD51" i="8"/>
  <c r="AD41" i="8"/>
  <c r="X41" i="8" s="1"/>
  <c r="AD67" i="8"/>
  <c r="X67" i="8" s="1"/>
  <c r="AD65" i="8"/>
  <c r="X65" i="8" s="1"/>
  <c r="AD42" i="8"/>
  <c r="X42" i="8" s="1"/>
  <c r="AD55" i="8"/>
  <c r="X55" i="8" s="1"/>
  <c r="AD62" i="8"/>
  <c r="X62" i="8" s="1"/>
  <c r="AD63" i="8"/>
  <c r="X63" i="8" s="1"/>
  <c r="X56" i="8"/>
  <c r="AD45" i="8"/>
  <c r="X45" i="8" s="1"/>
  <c r="AD46" i="8"/>
  <c r="X46" i="8" s="1"/>
  <c r="X72" i="8"/>
  <c r="AD53" i="8"/>
  <c r="X53" i="8" s="1"/>
  <c r="R56" i="8"/>
  <c r="G56" i="8" s="1"/>
  <c r="X44" i="8"/>
  <c r="X66" i="8"/>
  <c r="X51" i="8"/>
  <c r="X50" i="8"/>
  <c r="M40" i="8"/>
  <c r="G40" i="8" s="1"/>
  <c r="AK77" i="8"/>
  <c r="G69" i="8"/>
  <c r="G53" i="8"/>
  <c r="AD61" i="8"/>
  <c r="X61" i="8" s="1"/>
  <c r="R43" i="8"/>
  <c r="X60" i="8"/>
  <c r="G44" i="8"/>
  <c r="AD57" i="8"/>
  <c r="X57" i="8" s="1"/>
  <c r="AD54" i="8"/>
  <c r="X54" i="8" s="1"/>
  <c r="AD40" i="8"/>
  <c r="X40" i="8" s="1"/>
  <c r="AD75" i="8"/>
  <c r="X75" i="8" s="1"/>
  <c r="M42" i="8"/>
  <c r="G42" i="8" s="1"/>
  <c r="R64" i="8"/>
  <c r="G64" i="8" s="1"/>
  <c r="AD70" i="8"/>
  <c r="X70" i="8" s="1"/>
  <c r="X59" i="8"/>
  <c r="G66" i="8"/>
  <c r="G60" i="8"/>
  <c r="G52" i="8"/>
  <c r="G46" i="8"/>
  <c r="AK76" i="8"/>
  <c r="X47" i="8"/>
  <c r="X68" i="8"/>
  <c r="G75" i="8"/>
  <c r="Y76" i="8"/>
  <c r="Y77" i="8"/>
  <c r="G59" i="8"/>
  <c r="X43" i="8"/>
  <c r="G55" i="8"/>
  <c r="AD39" i="8"/>
  <c r="X39" i="8" s="1"/>
  <c r="G62" i="8"/>
  <c r="G48" i="8"/>
  <c r="X58" i="11"/>
  <c r="G61" i="8"/>
  <c r="W55" i="6"/>
  <c r="X42" i="6"/>
  <c r="W42" i="6" s="1"/>
  <c r="H59" i="6"/>
  <c r="H64" i="6"/>
  <c r="X39" i="6"/>
  <c r="X51" i="6"/>
  <c r="W51" i="6" s="1"/>
  <c r="H53" i="6"/>
  <c r="H71" i="6" s="1"/>
  <c r="W63" i="6"/>
  <c r="W56" i="6"/>
  <c r="G54" i="8"/>
  <c r="G58" i="8"/>
  <c r="W43" i="11"/>
  <c r="H36" i="11"/>
  <c r="X36" i="11"/>
  <c r="G62" i="11"/>
  <c r="O41" i="11"/>
  <c r="H47" i="11"/>
  <c r="H49" i="11"/>
  <c r="H51" i="11"/>
  <c r="X56" i="11"/>
  <c r="W56" i="11" s="1"/>
  <c r="H58" i="11"/>
  <c r="X45" i="11"/>
  <c r="X33" i="11"/>
  <c r="X66" i="11"/>
  <c r="H69" i="11"/>
  <c r="O52" i="11"/>
  <c r="X53" i="11"/>
  <c r="AE37" i="11"/>
  <c r="H34" i="11"/>
  <c r="G34" i="11" s="1"/>
  <c r="H63" i="11"/>
  <c r="H33" i="11"/>
  <c r="O69" i="11"/>
  <c r="O63" i="11"/>
  <c r="O64" i="11"/>
  <c r="O36" i="11"/>
  <c r="G36" i="11" s="1"/>
  <c r="O61" i="11"/>
  <c r="G61" i="11" s="1"/>
  <c r="H40" i="11"/>
  <c r="H65" i="11"/>
  <c r="O68" i="11"/>
  <c r="O33" i="11"/>
  <c r="X55" i="11"/>
  <c r="AE58" i="11"/>
  <c r="W58" i="11" s="1"/>
  <c r="O56" i="11"/>
  <c r="H56" i="11"/>
  <c r="G56" i="11" s="1"/>
  <c r="H38" i="11"/>
  <c r="H39" i="11"/>
  <c r="O65" i="11"/>
  <c r="AE63" i="11"/>
  <c r="O58" i="11"/>
  <c r="X38" i="11"/>
  <c r="X61" i="11"/>
  <c r="O54" i="11"/>
  <c r="G54" i="11" s="1"/>
  <c r="AE44" i="11"/>
  <c r="W44" i="11" s="1"/>
  <c r="H41" i="11"/>
  <c r="H66" i="11"/>
  <c r="H59" i="11"/>
  <c r="H44" i="11"/>
  <c r="X50" i="11"/>
  <c r="H45" i="11"/>
  <c r="G45" i="11" s="1"/>
  <c r="X39" i="11"/>
  <c r="O39" i="11"/>
  <c r="O48" i="11"/>
  <c r="X46" i="11"/>
  <c r="X40" i="11"/>
  <c r="P65" i="7"/>
  <c r="X57" i="6"/>
  <c r="W57" i="6" s="1"/>
  <c r="X38" i="6"/>
  <c r="W38" i="6" s="1"/>
  <c r="H52" i="6"/>
  <c r="X65" i="6"/>
  <c r="X72" i="6" s="1"/>
  <c r="H41" i="6"/>
  <c r="H42" i="6"/>
  <c r="G42" i="6" s="1"/>
  <c r="G38" i="6"/>
  <c r="O59" i="6"/>
  <c r="G59" i="6" s="1"/>
  <c r="O49" i="6"/>
  <c r="G49" i="6" s="1"/>
  <c r="G60" i="6"/>
  <c r="X59" i="6"/>
  <c r="G39" i="6"/>
  <c r="W39" i="6"/>
  <c r="H51" i="6"/>
  <c r="G66" i="6"/>
  <c r="X60" i="6"/>
  <c r="W60" i="6" s="1"/>
  <c r="G63" i="6"/>
  <c r="O36" i="6"/>
  <c r="X37" i="6"/>
  <c r="W37" i="6" s="1"/>
  <c r="G37" i="6"/>
  <c r="O58" i="6"/>
  <c r="G58" i="6" s="1"/>
  <c r="W36" i="6"/>
  <c r="W66" i="6"/>
  <c r="W53" i="6"/>
  <c r="X64" i="6"/>
  <c r="W64" i="6" s="1"/>
  <c r="X41" i="6"/>
  <c r="W41" i="6" s="1"/>
  <c r="O52" i="6"/>
  <c r="W46" i="6"/>
  <c r="O65" i="6"/>
  <c r="G65" i="6" s="1"/>
  <c r="W45" i="6"/>
  <c r="H36" i="6"/>
  <c r="H61" i="6"/>
  <c r="G61" i="6" s="1"/>
  <c r="H46" i="6"/>
  <c r="AE45" i="11"/>
  <c r="G52" i="11"/>
  <c r="G46" i="6"/>
  <c r="W59" i="6"/>
  <c r="G70" i="8"/>
  <c r="W51" i="11"/>
  <c r="O41" i="6"/>
  <c r="O66" i="11"/>
  <c r="G66" i="11" s="1"/>
  <c r="O57" i="11"/>
  <c r="G57" i="11" s="1"/>
  <c r="X48" i="11"/>
  <c r="G45" i="6"/>
  <c r="G67" i="6"/>
  <c r="O47" i="11"/>
  <c r="G47" i="11" s="1"/>
  <c r="X34" i="11"/>
  <c r="X49" i="11"/>
  <c r="W50" i="11"/>
  <c r="O60" i="11"/>
  <c r="G60" i="11" s="1"/>
  <c r="Q65" i="7"/>
  <c r="AE46" i="11"/>
  <c r="G47" i="6"/>
  <c r="O53" i="6"/>
  <c r="G48" i="6"/>
  <c r="AE69" i="11"/>
  <c r="W69" i="11" s="1"/>
  <c r="O38" i="11"/>
  <c r="AE68" i="11"/>
  <c r="AE61" i="11"/>
  <c r="AE62" i="11"/>
  <c r="AE34" i="11"/>
  <c r="O37" i="11"/>
  <c r="G37" i="11" s="1"/>
  <c r="AE66" i="11"/>
  <c r="W66" i="11" s="1"/>
  <c r="H35" i="11"/>
  <c r="X42" i="11"/>
  <c r="X71" i="11" s="1"/>
  <c r="O62" i="6"/>
  <c r="G62" i="6" s="1"/>
  <c r="G52" i="6"/>
  <c r="O42" i="11"/>
  <c r="AE65" i="11"/>
  <c r="AE60" i="11"/>
  <c r="W60" i="11" s="1"/>
  <c r="AE59" i="11"/>
  <c r="W59" i="11" s="1"/>
  <c r="O35" i="11"/>
  <c r="O44" i="11"/>
  <c r="X37" i="11"/>
  <c r="W37" i="11" s="1"/>
  <c r="G41" i="11"/>
  <c r="AE49" i="11"/>
  <c r="AE33" i="11"/>
  <c r="W33" i="11" s="1"/>
  <c r="AE41" i="11"/>
  <c r="W41" i="11" s="1"/>
  <c r="AE64" i="11"/>
  <c r="W64" i="11" s="1"/>
  <c r="O59" i="11"/>
  <c r="G59" i="11" s="1"/>
  <c r="O40" i="11"/>
  <c r="W48" i="6"/>
  <c r="W70" i="6"/>
  <c r="O51" i="6"/>
  <c r="G51" i="6" s="1"/>
  <c r="O44" i="6"/>
  <c r="G44" i="6" s="1"/>
  <c r="O64" i="6"/>
  <c r="G64" i="6" s="1"/>
  <c r="G45" i="8"/>
  <c r="G65" i="8"/>
  <c r="G63" i="8"/>
  <c r="G46" i="11"/>
  <c r="G55" i="11"/>
  <c r="AE48" i="11"/>
  <c r="H50" i="11"/>
  <c r="AE42" i="11"/>
  <c r="AE38" i="11"/>
  <c r="W38" i="11" s="1"/>
  <c r="O43" i="11"/>
  <c r="O51" i="11"/>
  <c r="G51" i="11" s="1"/>
  <c r="G69" i="11"/>
  <c r="AE36" i="11"/>
  <c r="W36" i="11" s="1"/>
  <c r="W62" i="11"/>
  <c r="G33" i="11"/>
  <c r="G48" i="11"/>
  <c r="AE40" i="11"/>
  <c r="W40" i="11" s="1"/>
  <c r="H43" i="11"/>
  <c r="H64" i="7"/>
  <c r="G64" i="7"/>
  <c r="Q64" i="7"/>
  <c r="P27" i="7"/>
  <c r="P64" i="7" s="1"/>
  <c r="G42" i="11"/>
  <c r="W63" i="11"/>
  <c r="AE57" i="11"/>
  <c r="W57" i="11" s="1"/>
  <c r="W54" i="11"/>
  <c r="O53" i="11"/>
  <c r="G53" i="11" s="1"/>
  <c r="O49" i="11"/>
  <c r="O50" i="11"/>
  <c r="W65" i="11"/>
  <c r="AE39" i="11"/>
  <c r="W55" i="11"/>
  <c r="W53" i="11"/>
  <c r="W47" i="11"/>
  <c r="G64" i="11"/>
  <c r="G72" i="8"/>
  <c r="G47" i="8"/>
  <c r="G57" i="8"/>
  <c r="G50" i="8"/>
  <c r="G68" i="8"/>
  <c r="G71" i="8"/>
  <c r="G41" i="8"/>
  <c r="G49" i="8"/>
  <c r="G65" i="7"/>
  <c r="X71" i="6"/>
  <c r="AE72" i="6"/>
  <c r="O35" i="6"/>
  <c r="G35" i="6" s="1"/>
  <c r="G70" i="6"/>
  <c r="O57" i="6"/>
  <c r="G57" i="6" s="1"/>
  <c r="W44" i="6"/>
  <c r="W62" i="6"/>
  <c r="W47" i="6"/>
  <c r="G51" i="8"/>
  <c r="H65" i="7"/>
  <c r="W35" i="11"/>
  <c r="G67" i="8"/>
  <c r="H77" i="8"/>
  <c r="M77" i="8"/>
  <c r="H76" i="8"/>
  <c r="AE71" i="6"/>
  <c r="W34" i="6"/>
  <c r="G34" i="6"/>
  <c r="R77" i="8" l="1"/>
  <c r="AD77" i="8"/>
  <c r="R76" i="8"/>
  <c r="M76" i="8"/>
  <c r="G43" i="8"/>
  <c r="G76" i="8" s="1"/>
  <c r="X77" i="8"/>
  <c r="AD76" i="8"/>
  <c r="X76" i="8"/>
  <c r="G49" i="11"/>
  <c r="W46" i="11"/>
  <c r="G39" i="11"/>
  <c r="W65" i="6"/>
  <c r="G41" i="6"/>
  <c r="H72" i="6"/>
  <c r="G53" i="6"/>
  <c r="G77" i="8"/>
  <c r="G44" i="11"/>
  <c r="G65" i="11"/>
  <c r="G58" i="11"/>
  <c r="O71" i="11"/>
  <c r="G63" i="11"/>
  <c r="W45" i="11"/>
  <c r="X70" i="11"/>
  <c r="W42" i="11"/>
  <c r="G40" i="11"/>
  <c r="W61" i="11"/>
  <c r="AE70" i="11"/>
  <c r="G35" i="11"/>
  <c r="G38" i="11"/>
  <c r="AE71" i="11"/>
  <c r="O70" i="11"/>
  <c r="W48" i="11"/>
  <c r="H71" i="11"/>
  <c r="W49" i="11"/>
  <c r="W34" i="11"/>
  <c r="W39" i="11"/>
  <c r="G36" i="6"/>
  <c r="W71" i="6"/>
  <c r="O72" i="6"/>
  <c r="G71" i="11"/>
  <c r="G50" i="11"/>
  <c r="W72" i="6"/>
  <c r="H70" i="11"/>
  <c r="G43" i="11"/>
  <c r="O71" i="6"/>
  <c r="G71" i="6"/>
  <c r="G72" i="6" l="1"/>
  <c r="W71" i="11"/>
  <c r="W70" i="11"/>
  <c r="G70" i="11"/>
</calcChain>
</file>

<file path=xl/sharedStrings.xml><?xml version="1.0" encoding="utf-8"?>
<sst xmlns="http://schemas.openxmlformats.org/spreadsheetml/2006/main" count="6951" uniqueCount="489">
  <si>
    <t>ND</t>
  </si>
  <si>
    <t>Associate</t>
  </si>
  <si>
    <t>Candidate</t>
  </si>
  <si>
    <t>Member</t>
  </si>
  <si>
    <t>Raw Numbers</t>
  </si>
  <si>
    <t>Z-Score</t>
  </si>
  <si>
    <t>Scaled Z-Score</t>
  </si>
  <si>
    <t>MI</t>
  </si>
  <si>
    <t>IEA</t>
  </si>
  <si>
    <t>EU</t>
  </si>
  <si>
    <t>OECD</t>
  </si>
  <si>
    <t>Code</t>
  </si>
  <si>
    <t>Country</t>
  </si>
  <si>
    <t>3-Year CAGR (2010-2013)</t>
  </si>
  <si>
    <t>Most Recent Year (2012-2013)</t>
  </si>
  <si>
    <t>5-Year CAGR (2010-2015)</t>
  </si>
  <si>
    <t>Most Recent Year (2015)</t>
  </si>
  <si>
    <t>5-Year CAGR (2013-2018)</t>
  </si>
  <si>
    <t>Most Recent Year (2017-2018)</t>
  </si>
  <si>
    <t>4-Year CAGR (2015-2019)</t>
  </si>
  <si>
    <t>Most Recent Year (2019)</t>
  </si>
  <si>
    <t>5-Year CAGR (2015-2020)</t>
  </si>
  <si>
    <t>Most Recent Year (2020)</t>
  </si>
  <si>
    <t>Affiliations</t>
  </si>
  <si>
    <t>International Collaboration in Technology Development</t>
  </si>
  <si>
    <t>Share of International Co-Publications</t>
  </si>
  <si>
    <t>International Collaboration in Public Clean Energy RD&amp;D Funding</t>
  </si>
  <si>
    <t>CHANGE INDICATOR</t>
  </si>
  <si>
    <t>LEVEL INDICATOR</t>
  </si>
  <si>
    <t>INTERNATIONAL COLLABORATION</t>
  </si>
  <si>
    <t>Mean</t>
  </si>
  <si>
    <t>Std. Dev.</t>
  </si>
  <si>
    <t>Weight</t>
  </si>
  <si>
    <t>NMI</t>
  </si>
  <si>
    <t>Non-Mission Innovation</t>
  </si>
  <si>
    <t>Mission Innovation</t>
  </si>
  <si>
    <t>European Union</t>
  </si>
  <si>
    <t>REGIONAL &amp; GLOBAL</t>
  </si>
  <si>
    <t>EC</t>
  </si>
  <si>
    <t>European Commission</t>
  </si>
  <si>
    <t>USA</t>
  </si>
  <si>
    <t>United States</t>
  </si>
  <si>
    <t>UK</t>
  </si>
  <si>
    <t>United Kingdom</t>
  </si>
  <si>
    <t>TUR</t>
  </si>
  <si>
    <t>Turkey</t>
  </si>
  <si>
    <t>CHE</t>
  </si>
  <si>
    <t>Switzerland</t>
  </si>
  <si>
    <t>SWE</t>
  </si>
  <si>
    <t>Sweden</t>
  </si>
  <si>
    <t>ESP</t>
  </si>
  <si>
    <t>Spain</t>
  </si>
  <si>
    <t>SVK</t>
  </si>
  <si>
    <t>Slovak Republic</t>
  </si>
  <si>
    <t>PRT</t>
  </si>
  <si>
    <t>Portugal</t>
  </si>
  <si>
    <t>POL</t>
  </si>
  <si>
    <t>Poland</t>
  </si>
  <si>
    <t>NOR</t>
  </si>
  <si>
    <t>Norway</t>
  </si>
  <si>
    <t>NZL</t>
  </si>
  <si>
    <t>New Zealand</t>
  </si>
  <si>
    <t>NLD</t>
  </si>
  <si>
    <t>Netherlands</t>
  </si>
  <si>
    <t>Observer</t>
  </si>
  <si>
    <t>MEX</t>
  </si>
  <si>
    <t>Mexico</t>
  </si>
  <si>
    <t>LTU</t>
  </si>
  <si>
    <t>Lithuania</t>
  </si>
  <si>
    <t>KOR</t>
  </si>
  <si>
    <t>Korea, Republic of</t>
  </si>
  <si>
    <t>JPN</t>
  </si>
  <si>
    <t>Japan</t>
  </si>
  <si>
    <t>ITA</t>
  </si>
  <si>
    <t>Italy</t>
  </si>
  <si>
    <t>IRL</t>
  </si>
  <si>
    <t>Ireland</t>
  </si>
  <si>
    <t>Key Partner</t>
  </si>
  <si>
    <t>IND</t>
  </si>
  <si>
    <t>India</t>
  </si>
  <si>
    <t>HUN</t>
  </si>
  <si>
    <t>Hungary</t>
  </si>
  <si>
    <t>GRC</t>
  </si>
  <si>
    <t>Greece</t>
  </si>
  <si>
    <t>DEU</t>
  </si>
  <si>
    <t>Germany</t>
  </si>
  <si>
    <t>FRA</t>
  </si>
  <si>
    <t>France</t>
  </si>
  <si>
    <t>FIN</t>
  </si>
  <si>
    <t>Finland</t>
  </si>
  <si>
    <t>EST</t>
  </si>
  <si>
    <t>Estonia</t>
  </si>
  <si>
    <t>DNK</t>
  </si>
  <si>
    <t>Denmark</t>
  </si>
  <si>
    <t>CZE</t>
  </si>
  <si>
    <t>Czech Republic</t>
  </si>
  <si>
    <t>CHN</t>
  </si>
  <si>
    <t>China</t>
  </si>
  <si>
    <t>CHL</t>
  </si>
  <si>
    <t>Chile</t>
  </si>
  <si>
    <t>CAN</t>
  </si>
  <si>
    <t>Canada</t>
  </si>
  <si>
    <t>BRA</t>
  </si>
  <si>
    <t>Brazil</t>
  </si>
  <si>
    <t>BEL</t>
  </si>
  <si>
    <t>Belgium</t>
  </si>
  <si>
    <t>AUT</t>
  </si>
  <si>
    <t>Austria</t>
  </si>
  <si>
    <t>AUS</t>
  </si>
  <si>
    <t>Australia</t>
  </si>
  <si>
    <t>COUNTRIES INCLUDED</t>
  </si>
  <si>
    <t>1ST EDITION - 2016 (BASELINE YEAR EDITION)</t>
  </si>
  <si>
    <t>2ND EDITION - 2021</t>
  </si>
  <si>
    <t>NOTES</t>
  </si>
  <si>
    <t>WEIGHT</t>
  </si>
  <si>
    <t>INDICATOR WEIGHT</t>
  </si>
  <si>
    <t>International Collaboration</t>
  </si>
  <si>
    <t>SHEET CATEGORY</t>
  </si>
  <si>
    <t>Social Legitimation &amp; International Collaboration</t>
  </si>
  <si>
    <t>3-Year CAGR (2012-2015)</t>
  </si>
  <si>
    <t>4-Year CAGR (2010-2014)</t>
  </si>
  <si>
    <t>Most Recent Year (2014)</t>
  </si>
  <si>
    <t>3-Year CAGR (2015-2018)</t>
  </si>
  <si>
    <t>Most Recent Year (2018)</t>
  </si>
  <si>
    <t>5-Year CAGR (2014-2019)</t>
  </si>
  <si>
    <t>Effective Carbon Rates</t>
  </si>
  <si>
    <t>EE &amp; RE RISE Scores</t>
  </si>
  <si>
    <t>Regulations Supporting the Clean Energy Transition</t>
  </si>
  <si>
    <t>Effective Carbon (CO2) Rates</t>
  </si>
  <si>
    <t>National Public Policies</t>
  </si>
  <si>
    <t>Social Legitmiation &amp; International Collaboration</t>
  </si>
  <si>
    <t>4-Year CAGR (2011-2015)</t>
  </si>
  <si>
    <t>Most Recent Year (2018-2020)</t>
  </si>
  <si>
    <t>National Commitment to a Domestic Clean Energy Innovation Agenda</t>
  </si>
  <si>
    <t>National Commitment to the Global Climate Action Ageda</t>
  </si>
  <si>
    <t>National Commitment to the Global Climate Action Agenda</t>
  </si>
  <si>
    <t>National Commitments</t>
  </si>
  <si>
    <t>Raw Score</t>
  </si>
  <si>
    <t>Rank</t>
  </si>
  <si>
    <t>SCORE</t>
  </si>
  <si>
    <t>RANK</t>
  </si>
  <si>
    <t>EUU</t>
  </si>
  <si>
    <t>European Union (27 + EC)</t>
  </si>
  <si>
    <t>International Collaboration in Technology Development (Co-Inventions)</t>
  </si>
  <si>
    <t>International Collaboration in Knowledge Development (Co-Publications)</t>
  </si>
  <si>
    <t>Standards &amp; Regulations Supporting the Clean Energy Transition</t>
  </si>
  <si>
    <t>National Commitments to a Domestic Clean Energy Innovation Agenda</t>
  </si>
  <si>
    <t>National Commitments to the Global Climate Action Agenda</t>
  </si>
  <si>
    <t>Clean Energy Consumption</t>
  </si>
  <si>
    <t>Energy Efficiency</t>
  </si>
  <si>
    <t>Market Readiness &amp; Adoption</t>
  </si>
  <si>
    <t>Entrepreneurial Experimentation &amp; Market Formation</t>
  </si>
  <si>
    <t>Clean Energy Technology Exports</t>
  </si>
  <si>
    <t>Industry &amp; International Trade</t>
  </si>
  <si>
    <t>Change in 3-Year Totals (2015-2017 vs. 2018-2020)</t>
  </si>
  <si>
    <t>Recent 3-Year Total (2018-2020)</t>
  </si>
  <si>
    <t>Successful Company Exits</t>
  </si>
  <si>
    <t>Late-Stage Private Investments</t>
  </si>
  <si>
    <t>High-Impact Clean Energy Startups</t>
  </si>
  <si>
    <t>Early-Stage Venture Capital Investments</t>
  </si>
  <si>
    <t>High-Impact Clean Energy Companies</t>
  </si>
  <si>
    <t>Entrepreneurial Ecosystems</t>
  </si>
  <si>
    <t>Change in 3-Year Totals (2010-2015)</t>
  </si>
  <si>
    <t>Recent 3-Year Total (2013-2015)</t>
  </si>
  <si>
    <t>Change in 3-Year Totals (2015-2020)</t>
  </si>
  <si>
    <t>Low-Carbon Energy Technology Demonstration Projects</t>
  </si>
  <si>
    <t>Market Readiness &amp; Technology Adoption</t>
  </si>
  <si>
    <t>Most Recent Year (2013)</t>
  </si>
  <si>
    <t>Attraction &amp; Absorption of Inventions</t>
  </si>
  <si>
    <t>Development &amp; Diffusion of Inventions</t>
  </si>
  <si>
    <t>Knowledge Development &amp; Diffusion</t>
  </si>
  <si>
    <t>4-Year CAGR (2013-2017)</t>
  </si>
  <si>
    <t>Most Recent Year (2017)</t>
  </si>
  <si>
    <t>5-Year CAGR (2008-2013)</t>
  </si>
  <si>
    <t>The Raw Numbers columns are drawn from the Score (0-1) columns of the EC PO publication since these numbers are already normalized</t>
  </si>
  <si>
    <t>NOTES ON RAW NUMBERS</t>
  </si>
  <si>
    <t>Knowledge Generation</t>
  </si>
  <si>
    <t>Knolwedge Development &amp; Diffusion</t>
  </si>
  <si>
    <t>Korea</t>
  </si>
  <si>
    <t>General Information</t>
  </si>
  <si>
    <t>General</t>
  </si>
  <si>
    <t>INFO</t>
  </si>
  <si>
    <t>Source(s)</t>
  </si>
  <si>
    <t>Description/Indicator</t>
  </si>
  <si>
    <t>Sheets Category</t>
  </si>
  <si>
    <t>Sheets</t>
  </si>
  <si>
    <t>INFORMATION TECHNOLOGY &amp; INNOVATION FOUNDATION (ITIF)</t>
  </si>
  <si>
    <t>GLOBAL ENERGY INNOVATION (GEI) INDEX</t>
  </si>
  <si>
    <t>No Data</t>
  </si>
  <si>
    <t>Most Recent Year (2021)</t>
  </si>
  <si>
    <t>5-Year CAGR (2016-2021)</t>
  </si>
  <si>
    <t>NR</t>
  </si>
  <si>
    <t>ND = No Data; NR = Not Ranked</t>
  </si>
  <si>
    <t>5-Year Total (2016-2020)</t>
  </si>
  <si>
    <t>5-Year Total (2011-2015)</t>
  </si>
  <si>
    <t>5-Year Totals (2010-2020)</t>
  </si>
  <si>
    <t>Change in 5-Year Totals (2016-2015)</t>
  </si>
  <si>
    <t>Industry &amp; Trade</t>
  </si>
  <si>
    <t>Score</t>
  </si>
  <si>
    <t>Rank2</t>
  </si>
  <si>
    <t>Score2</t>
  </si>
  <si>
    <t>Rank4</t>
  </si>
  <si>
    <t>Score5</t>
  </si>
  <si>
    <t xml:space="preserve">Rank </t>
  </si>
  <si>
    <t>Score3</t>
  </si>
  <si>
    <t>KNOWLEDGE DEVELOPMENT &amp; DIFFUSION</t>
  </si>
  <si>
    <t>ENTREPRENEURIAL EXPERIMENTATION &amp;      MARKET FORMATION</t>
  </si>
  <si>
    <t>SOCIAL LEGITIMATION &amp; INTERNATIONAL COLLABORATION</t>
  </si>
  <si>
    <t>INDUSTRY &amp;             INTERNATIONAL TRADE</t>
  </si>
  <si>
    <t>Rank3</t>
  </si>
  <si>
    <t xml:space="preserve">Rank4 </t>
  </si>
  <si>
    <t>Rank5</t>
  </si>
  <si>
    <t>Score4</t>
  </si>
  <si>
    <t>NATIONAL                                            PUBLIC POLICIES</t>
  </si>
  <si>
    <t>NATIONAL                       COMMITMENTS</t>
  </si>
  <si>
    <t>DC Score</t>
  </si>
  <si>
    <t>Moves + or -</t>
  </si>
  <si>
    <t>1+</t>
  </si>
  <si>
    <t>2+</t>
  </si>
  <si>
    <t>5+</t>
  </si>
  <si>
    <t>3-</t>
  </si>
  <si>
    <t>2-</t>
  </si>
  <si>
    <t>1-</t>
  </si>
  <si>
    <t>4+</t>
  </si>
  <si>
    <t>Move + or -</t>
  </si>
  <si>
    <t>7+</t>
  </si>
  <si>
    <t>4-</t>
  </si>
  <si>
    <t>16+</t>
  </si>
  <si>
    <t>10-</t>
  </si>
  <si>
    <t>9+</t>
  </si>
  <si>
    <t>11+</t>
  </si>
  <si>
    <t>8-</t>
  </si>
  <si>
    <t>12-</t>
  </si>
  <si>
    <t>Change</t>
  </si>
  <si>
    <t>Public Research and Development (R&amp;D) Investments</t>
  </si>
  <si>
    <t>Public Investments in Low-Carbon Energy R&amp;D</t>
  </si>
  <si>
    <t>GLOBAL ENERGY INNOVATION INDEX (GEII)</t>
  </si>
  <si>
    <t>2021 GLOBAL ENERGY INNOVATION INDEX (GEII)</t>
  </si>
  <si>
    <t>2016 GLOBAL ENERGY INNOVATION INDEX (GEII) - BASELINE YEAR EDITION</t>
  </si>
  <si>
    <t>2021 KNOWLEDGE DEVELOPMENT &amp; DIFFUSION (KD&amp;D) SUB-INDEX</t>
  </si>
  <si>
    <t>2016 KNOWLEDGE DEVELOPMENT &amp; DIFFUSION (KD&amp;D) SUB-INDEX - BASELINE YEAR EDITION</t>
  </si>
  <si>
    <t>SUB-INDEX</t>
  </si>
  <si>
    <t xml:space="preserve">2021 KNOWLEDGE DEVELOPMENT &amp; DIFFUSION (KD&amp;D) SUB-INDEX </t>
  </si>
  <si>
    <t>INVENTION</t>
  </si>
  <si>
    <t xml:space="preserve">2016 KNOWLEDGE DEVELOPMENT &amp; DIFFUSION (KD&amp;D) SUB-INDEX - BASELINE YEAR EDITION </t>
  </si>
  <si>
    <t>Invention</t>
  </si>
  <si>
    <t>ND = No Data</t>
  </si>
  <si>
    <t>2016 GLOBAL ENERGY INNOVATION INDEX (GEII)</t>
  </si>
  <si>
    <t>Public Investments in R&amp;D</t>
  </si>
  <si>
    <t>Sub-Index 1 - KD&amp;D</t>
  </si>
  <si>
    <t>Sub-Index 2 - EE&amp;MF</t>
  </si>
  <si>
    <t>Sub-Index 3 - SL&amp;IC</t>
  </si>
  <si>
    <t>Demonstration</t>
  </si>
  <si>
    <t>Entrepreneurial Ecosystem</t>
  </si>
  <si>
    <t>Markets Readiness &amp; Adoption</t>
  </si>
  <si>
    <t>CATEGORY</t>
  </si>
  <si>
    <t>2021 GEII</t>
  </si>
  <si>
    <t>2016 GEII</t>
  </si>
  <si>
    <t>Public Investments in Research and Development (R&amp;D)</t>
  </si>
  <si>
    <t>CATEGORY SCORE</t>
  </si>
  <si>
    <t>INDICATOR</t>
  </si>
  <si>
    <t>INDEX</t>
  </si>
  <si>
    <t>Global Energy Innovation Index (GEII) 2.0 - 2nd Edition - 2021</t>
  </si>
  <si>
    <t>CATEGORY                                                                                         PUBLIC INVESTMENTS IN R&amp;D</t>
  </si>
  <si>
    <t>CATEGORY                                                                             KNOWLEDGE GENERATION</t>
  </si>
  <si>
    <t>CATEGORY                                                                                        INVENTION</t>
  </si>
  <si>
    <t>SUB-INDEX                                                                                     KNOWLEDGE DEVELOPMENT                                                                     &amp; DIFFUSION</t>
  </si>
  <si>
    <t>SUB-INDEX                                                                  ENTREPRENEURIAL EXPERIMENTATION                                                   &amp; MARKET FORMATION</t>
  </si>
  <si>
    <t>SUB-INDEX                                                                                          SOCIAL LEGITIMATION &amp;                                                           INTERNATIONAL COLLABORATION</t>
  </si>
  <si>
    <t>GEII SCORES &amp; RANKINGS</t>
  </si>
  <si>
    <t>GEII Rankings &amp; Scores</t>
  </si>
  <si>
    <t>GEII                                                  RANK &amp; SCORE</t>
  </si>
  <si>
    <t>SUB-INDEX                                      RANK &amp; SCORE</t>
  </si>
  <si>
    <t>SUB-INDEX                                                                                                                                                   RANKINGS &amp; SCORES</t>
  </si>
  <si>
    <t>KNOWLEDGE                   GENERATION</t>
  </si>
  <si>
    <t>PUBLIC INVESTMENTS                      IN R&amp;D</t>
  </si>
  <si>
    <t>Number of Clean Energy Research Publications</t>
  </si>
  <si>
    <t>Share of Highly Cited Clean Energy Research Publications</t>
  </si>
  <si>
    <t>Development &amp; Diffusion of Clean Energy Inventions</t>
  </si>
  <si>
    <t>Attraction &amp; Absorption of Clean Energy Inventions</t>
  </si>
  <si>
    <t>SUB-INDEX                                  RANK &amp; SCORE</t>
  </si>
  <si>
    <t>INDICATOR SCORE</t>
  </si>
  <si>
    <t>Sub-Index Rankings &amp; Scores</t>
  </si>
  <si>
    <t>Category &amp; Indicator Scores</t>
  </si>
  <si>
    <t>2021 ENTREPRENEURIAL EXPERIMENTATION &amp; MARKET FORMATION (EE&amp;MF) SUB-INDEX</t>
  </si>
  <si>
    <t>DEMONSTRATION</t>
  </si>
  <si>
    <t>ENTREPRENEURIAL ECOSYSTEM</t>
  </si>
  <si>
    <t>MARKET READINESS &amp; ADOPTION</t>
  </si>
  <si>
    <t>2016 ENTREPRENEURIAL EXPERIMENTATION &amp; MARKET FORMATION (EE&amp;MF) SUB-INDEX  - BASELINE YEAR EDITION</t>
  </si>
  <si>
    <t>Public Investments in Low-Carbon Energy Demonstrations</t>
  </si>
  <si>
    <t>Number of Low-Carbon Energy Demonstration Projects</t>
  </si>
  <si>
    <t>Successful Clean Energy Company Exits</t>
  </si>
  <si>
    <t>Total number of low-carbon energy demonstration projects per trillion units of GDP during the most recent five-year period</t>
  </si>
  <si>
    <t>No change indicator is used</t>
  </si>
  <si>
    <t>Total number of clean energy startups in a country that successfully exited from venture capital investment, either through a private equity buy-out, merger or acquisition, or initial public offering (IPO), per trillion units of GDP during the most recent three-year period</t>
  </si>
  <si>
    <t>Change in three-year totals measured as the 3-year CAGR from the previous three-year period to the most recent three-year period</t>
  </si>
  <si>
    <t>Public investments in low-carbon energy R&amp;D per 1000 units of GDP (intensity) for the most recent year data is available during the most recent three-year period</t>
  </si>
  <si>
    <t>Change in the intensity of public investments in energy R&amp;D measured as the 3 to 5-year CAGR over the previous five-year period</t>
  </si>
  <si>
    <t>Number of clean energy research publications (in fractional counting) per 1,000,000 population for the most recent year data is available</t>
  </si>
  <si>
    <t>Share of highly cited clean energy research publications (among the top 10% cited) for the most recent year data is available with a two-year lag to allow time for citations to accumulate</t>
  </si>
  <si>
    <t>Development and diffusion of clean energy inventions score for the most recent year data is available</t>
  </si>
  <si>
    <t>Attraction and absorption of clean energy inventions score for the most recent year data is available</t>
  </si>
  <si>
    <t>Total amount of public investments in low-carbon energy demonstrations per thousand units of GDP (intensity) over the most recent three-year period</t>
  </si>
  <si>
    <t>Change in public investments in low-carbon energy demonstrations measured as the 3-year CAGR from the previous three-year period to the most recent three-year period</t>
  </si>
  <si>
    <t>Total amount of  venture capital invested in a country's domestic clean energy startups in a given year per thousand units of GDP in the most recent year data is available</t>
  </si>
  <si>
    <t>Total number of high-impact clean energy companies per trillion units of GDP during the most recent three-year period</t>
  </si>
  <si>
    <t>Change in the total number of high-impact clean energy companies measured as the 3-year CAGR from the previous three-year period to the most recent three-year period</t>
  </si>
  <si>
    <t>Total value in USD (2020 prices) of clean energy technology exports per unit of GDP (export propensity) for the most recent year data is available</t>
  </si>
  <si>
    <t>Change in the total value of clean energy technology exports measured as the 5-year CAGR over the previous five-year period</t>
  </si>
  <si>
    <t>The economy-wide energy intensity scores for most recent year data is available</t>
  </si>
  <si>
    <t>Change in the economy-wide energy intensity scores measured as the 5-year CAGR over the previous five-year period</t>
  </si>
  <si>
    <t>Total amount of economy wide clean energy consumption (consisting of the sum of nuclear, hydro, and renewable energy consumption) as a percentage of total energy consumption measured in million tons of oil equivalents for the most recent year data is available</t>
  </si>
  <si>
    <t>Change in clean energy consumption as a percentage of total energy consumption measured as the 5-year CAGR over the previous five-year period</t>
  </si>
  <si>
    <t>CATEGORY                                                                           DEMONSTRATION</t>
  </si>
  <si>
    <t>CATEGORY                                                                           ENTREPRENEURIAL ECOSYSTEM</t>
  </si>
  <si>
    <t>CATEGORY                                                                                          INDUSTRY &amp; INTERNATIONAL TRADE</t>
  </si>
  <si>
    <t>CATEGORY                                                                                             MARKET READINESS &amp; ADOPTION</t>
  </si>
  <si>
    <t>2021 SOCIAL LEGITIMATION &amp; INTERNATIONAL COLLABORATION (SL&amp;IC) SUB-INDEX</t>
  </si>
  <si>
    <t>CATEGORY                                                                                             NATIONAL COMMITMENTS</t>
  </si>
  <si>
    <t>CATEGORY                                                                                          NATIONAL PUBLIC POLICIES</t>
  </si>
  <si>
    <t>CATEGORY                                                                                 INTERNATIONAL COLLABORATION</t>
  </si>
  <si>
    <t>2016 SOCIAL LEGITIMATION &amp; INTERNATIONAL COLLABORATION (SL&amp;IC) SUB-INDEX - BASELINE YEAR EDITION</t>
  </si>
  <si>
    <t xml:space="preserve">2021 ENTREPRENEURIAL EXPERIMENTATION &amp; MARKET FORMATION (EE&amp;MF) SUB-INDEX </t>
  </si>
  <si>
    <t xml:space="preserve">2016 ENTREPRENEURIAL EXPERIMENTATION &amp; MARKET FORMATION (EE&amp;MF) SUB-INDEX - BASELINE YEAR EDITION </t>
  </si>
  <si>
    <t>SUB-INDEX                                                                                                                            RANKINGS &amp; SCORES</t>
  </si>
  <si>
    <t xml:space="preserve">2021 SOCIAL LEGITIMATION &amp; INTERNATIONAL COLLABORATION (SL&amp;IC) SUB-INDEX </t>
  </si>
  <si>
    <t>SUB-INDEX                                                                                                                                                      RANKINGS &amp; SCORES</t>
  </si>
  <si>
    <t xml:space="preserve">2016 SOCIAL LEGITIMATION &amp; INTERNATIONAL COLLABORATION (SL&amp;IC) SUB-INDEX - BASELINE YEAR EDITION </t>
  </si>
  <si>
    <t>SUB-INDEX                                                                                                                          RANKINGS &amp; SCORES</t>
  </si>
  <si>
    <t>Stringency/sufficiency of national pledges under the Paris Agreement and degree to which countries are on track to meet those pledges as measured by the Climate Action Tracker (CAT) for the most recent year data is available</t>
  </si>
  <si>
    <t>Change in CAT score measured as the 5-year CAGR over the previous five-year period</t>
  </si>
  <si>
    <t>Ratio of public investments in low-carbon energy RD&amp;D to public investments in non-low-carbon energy RD&amp;D in the most recent year data is available during the most recent three-year period</t>
  </si>
  <si>
    <t>Change in the Ratio of Low-Carbon to Non-Low-Carbon Energy RD&amp;D measured as the 5-year CAGR over the previous five-year period</t>
  </si>
  <si>
    <t>Stringency of regulations supporting energy efficiency and renewable energy as measured by the Regulatory Indicators for Sustainable Energy (RISE) Database in the most recent year data is available</t>
  </si>
  <si>
    <t>Change in the stringency of regulations measured as the 5-year CAGR over the previous five-year period</t>
  </si>
  <si>
    <t>Effective carbon rates scores as measured by the OECD's Effective Carbon Rates database in the most recent year data is available</t>
  </si>
  <si>
    <t>Change in the effective carbon rates score measured as the 3-year CAGR over the previous three-year period</t>
  </si>
  <si>
    <t>Total international collaboration counts for the most recent year data is available</t>
  </si>
  <si>
    <t>Change in total international collaboration counts measured as the 5-year CAGR over the previous five-year period</t>
  </si>
  <si>
    <t>Share of international co-publication normalized by the world weighted average in the most recent year data is available</t>
  </si>
  <si>
    <t>Change in the share of international co-publications measured as the 4-year CAGR over the previous five-year period</t>
  </si>
  <si>
    <t>Rate of international collaboration in technology development measured as the share of climate change mitigation co-inventions (simple patent families) developed jointly with foreign inventors in the total number of co-inventions in the most recent year data is available</t>
  </si>
  <si>
    <t>Change in the rate of international collaboration in technology development measured as the 5-year CAGR over the previous five-year period</t>
  </si>
  <si>
    <t>Global Energy Innovation Index</t>
  </si>
  <si>
    <t>Global Energy Innovation Index Rankings &amp; Scores</t>
  </si>
  <si>
    <t>National Commitments Category &amp; Indicator Scores</t>
  </si>
  <si>
    <t>National Public Policies Category &amp; Indicator Scores</t>
  </si>
  <si>
    <t>International Collaboration Category &amp; Indicator Scores</t>
  </si>
  <si>
    <t>Market Readiness &amp; Adoption Category &amp; Indicator Scores</t>
  </si>
  <si>
    <t>Industry &amp; International Trade Category &amp; Indicator Scores</t>
  </si>
  <si>
    <t>Entrepreneurial Ecosystem Category &amp; Indicator Scores</t>
  </si>
  <si>
    <t>Demonstration Category &amp; Indicator Scores</t>
  </si>
  <si>
    <t>Invention Category &amp; Indicator Scores</t>
  </si>
  <si>
    <t>Knowledge Generation Category &amp; Indicator Scores</t>
  </si>
  <si>
    <t>Public Investments in R&amp;D Category &amp; Indicator Scores</t>
  </si>
  <si>
    <t>Knowledge Development &amp; Diffusion (KD&amp;D) Sub-Index Rankings &amp; Scores</t>
  </si>
  <si>
    <t>Entrepreneurial Experimentation &amp; Market Formation (EE&amp;MF) Sub-Index Rankings &amp; Scores</t>
  </si>
  <si>
    <t>Social Legitimation &amp; International Collaboration (SL&amp;IC) Sub-Index Rankings &amp; Scores</t>
  </si>
  <si>
    <t>Change in number of clean energy research publications measured as the 4-year CAGR over the previous four-year period</t>
  </si>
  <si>
    <t>Change in number of highly-cited clean energy research publications measured as the 4-year CAGR over the previous four-year period</t>
  </si>
  <si>
    <t>Change in the development and diffusion of clean energy inventions score measured as the 5-year CAGR over the previous five-year period</t>
  </si>
  <si>
    <t>Change in the attraction and absorption of clean energy inventions score measured as the 5-year CAGR over the previous five-year period</t>
  </si>
  <si>
    <t>Change in total amount of venture capital invested in a country's demostic clean energy startups measured as the 5-year CAGR over the previous five-year period</t>
  </si>
  <si>
    <t>International Collarboation in Knowledge Development (Co-Publications)</t>
  </si>
  <si>
    <t>Population</t>
  </si>
  <si>
    <t>GDP (PPP)</t>
  </si>
  <si>
    <t>Normalizing Metrics</t>
  </si>
  <si>
    <t>World Bank Population Database</t>
  </si>
  <si>
    <t>https://data.worldbank.org/indicator/SP.POP.TOTL</t>
  </si>
  <si>
    <t>2010-2020</t>
  </si>
  <si>
    <t>Chad Smith</t>
  </si>
  <si>
    <t>World Bank GDP Data in USD(PPP)</t>
  </si>
  <si>
    <t>World Bank GDP Database</t>
  </si>
  <si>
    <t xml:space="preserve">https://data.worldbank.org/indicator/NY.GDP.MKTP.CD </t>
  </si>
  <si>
    <t>GLOBAL CLEAN ENERGY INNOVATION (GCEI) INDEX</t>
  </si>
  <si>
    <t>FRAMEWORK CATEGORY</t>
  </si>
  <si>
    <t>NORMALIZING METRIC</t>
  </si>
  <si>
    <t>METRIC/METHOD</t>
  </si>
  <si>
    <t>Population, Total</t>
  </si>
  <si>
    <t>YEARS INCLUDED</t>
  </si>
  <si>
    <t>DATA SOURCE</t>
  </si>
  <si>
    <t>WEBSITE</t>
  </si>
  <si>
    <t>DATE UPDATED/PUBLISHED</t>
  </si>
  <si>
    <t>DATE DOWNLOADED</t>
  </si>
  <si>
    <t>DOWNLOADED BY</t>
  </si>
  <si>
    <t>Population data is used to normalize the data in the Publications indicator category</t>
  </si>
  <si>
    <t>Total Since 2015 is not applicable for Population</t>
  </si>
  <si>
    <t>N/A</t>
  </si>
  <si>
    <t>Since 2015 Assessments</t>
  </si>
  <si>
    <t>5-Year Assessments</t>
  </si>
  <si>
    <t>3-Year Assessments</t>
  </si>
  <si>
    <t>Most Recent Year</t>
  </si>
  <si>
    <t>2016-present</t>
  </si>
  <si>
    <t>2015-present</t>
  </si>
  <si>
    <t>2015-2020</t>
  </si>
  <si>
    <t>2016-2020</t>
  </si>
  <si>
    <t>2018-2020</t>
  </si>
  <si>
    <t>2015-2017</t>
  </si>
  <si>
    <t>Total Since 2015</t>
  </si>
  <si>
    <t>CAGR Since 2015</t>
  </si>
  <si>
    <t>Avg. Since 2015</t>
  </si>
  <si>
    <t>5-Yr. CAGR</t>
  </si>
  <si>
    <t>5-Yr. Avg.</t>
  </si>
  <si>
    <t>Change in 3-Yr. Avgs.</t>
  </si>
  <si>
    <t>Recent 3-Yr. Avg.</t>
  </si>
  <si>
    <t>Previous 3-Yr. Avg.</t>
  </si>
  <si>
    <t>Association</t>
  </si>
  <si>
    <t>Indonesia</t>
  </si>
  <si>
    <t>IDN</t>
  </si>
  <si>
    <t>Luxembourg</t>
  </si>
  <si>
    <t>LUX</t>
  </si>
  <si>
    <t>Morocco</t>
  </si>
  <si>
    <t>MAR</t>
  </si>
  <si>
    <t>Saudi Arabia</t>
  </si>
  <si>
    <t>SAU</t>
  </si>
  <si>
    <t>United Arab Emirates</t>
  </si>
  <si>
    <t>ARE</t>
  </si>
  <si>
    <t>European Union (27)</t>
  </si>
  <si>
    <t>World</t>
  </si>
  <si>
    <t>WLD</t>
  </si>
  <si>
    <t>COUNTRIES TO CONSIDER INCLUDING</t>
  </si>
  <si>
    <t>OECD MEMBER COUNTRIES</t>
  </si>
  <si>
    <t>Colombia</t>
  </si>
  <si>
    <t>COL</t>
  </si>
  <si>
    <t>Costa Rica</t>
  </si>
  <si>
    <t>CRI</t>
  </si>
  <si>
    <t>Iceland</t>
  </si>
  <si>
    <t>ISL</t>
  </si>
  <si>
    <t>Israel</t>
  </si>
  <si>
    <t>ISR</t>
  </si>
  <si>
    <t>Latvia</t>
  </si>
  <si>
    <t>LVA</t>
  </si>
  <si>
    <t>Slovenia</t>
  </si>
  <si>
    <t>SVN</t>
  </si>
  <si>
    <t>POTENTIAL OECD MEMBER COUNTRIES</t>
  </si>
  <si>
    <t>Argentina</t>
  </si>
  <si>
    <t>ARG</t>
  </si>
  <si>
    <t>Bulgaria</t>
  </si>
  <si>
    <t>BGR</t>
  </si>
  <si>
    <t>Croatia</t>
  </si>
  <si>
    <t>HRV</t>
  </si>
  <si>
    <t>Peru</t>
  </si>
  <si>
    <t>PER</t>
  </si>
  <si>
    <t>Romania</t>
  </si>
  <si>
    <t>ROU</t>
  </si>
  <si>
    <t>Russian Federation</t>
  </si>
  <si>
    <t>RUS</t>
  </si>
  <si>
    <t>EU MEMBER COUNTRIES</t>
  </si>
  <si>
    <t>Cyprus</t>
  </si>
  <si>
    <t>CYP</t>
  </si>
  <si>
    <t>Malta</t>
  </si>
  <si>
    <t>MLT</t>
  </si>
  <si>
    <t>POTENTIAL EU MEMBER COUNTRIES</t>
  </si>
  <si>
    <t>Albania</t>
  </si>
  <si>
    <t>ALB</t>
  </si>
  <si>
    <t>Bosnia and Herzegovina</t>
  </si>
  <si>
    <t>BIH</t>
  </si>
  <si>
    <t>Kosovo</t>
  </si>
  <si>
    <t>XKX</t>
  </si>
  <si>
    <t>Montenegro</t>
  </si>
  <si>
    <t>MNE</t>
  </si>
  <si>
    <t>North Macedonia</t>
  </si>
  <si>
    <t>MKD</t>
  </si>
  <si>
    <t>Serbia</t>
  </si>
  <si>
    <t>SRB</t>
  </si>
  <si>
    <t>IEA ASSOCIATION COUNTRIES</t>
  </si>
  <si>
    <t>Singapore</t>
  </si>
  <si>
    <t>SGP</t>
  </si>
  <si>
    <t>South Africa</t>
  </si>
  <si>
    <t>ZAF</t>
  </si>
  <si>
    <t>Thailand</t>
  </si>
  <si>
    <t>THA</t>
  </si>
  <si>
    <t>Gross Domestic Product (GDP)</t>
  </si>
  <si>
    <t>Current International $</t>
  </si>
  <si>
    <t xml:space="preserve">World Bank's GDP numbers have been updated to include the year 2020 for most countries on the website, but the 2020 numbers are not included in the downloadable dataset; the 2020 numbers have been entered manually from the website but there are 4 integers and 2 decimal places that do not have numbers and so zeros were included, once the dataset has been updated the new numbers will be uploaded </t>
  </si>
  <si>
    <t>Total Since 2015 is not applicable for GDP</t>
  </si>
  <si>
    <t>Entered Manually</t>
  </si>
  <si>
    <t>▪ IEA Energy RD&amp;D Statistics database
▪ Mission Innovation Country Highlights 2015–2021
▪ World Bank GDP database</t>
  </si>
  <si>
    <t>▪ Simon Provencal, Paul Khayat, and David Campbell, Publications as a Measure of 
▪ Innovation Performance, European Commission, Directorate General for Research and
Innovation, January 2021</t>
  </si>
  <si>
    <t>▪ IEA RD&amp;D Statistics database
▪ World Bank GDP database
▪ Global CCS Institute's CO2RE database
▪ Third Way Advanced Nuclear Reactor database
▪ Pillsbury Law's The Hydrogen Map database
▪ U.S. Department of Energy's Portal and Repository for Information on Marine Renewable 
Energy (PRIMRE) database
▪ U.S. Department of Energy's Global Energy Storage database</t>
  </si>
  <si>
    <t>▪ World Bank GDP Database</t>
  </si>
  <si>
    <t>▪ World Bank Population Database</t>
  </si>
  <si>
    <t>▪ Cleantech Group i3 database
▪ Cleantech Group Global Cleantech 100 List
▪ Cleantech Group 50 To Watch List
▪ Cleantech Group Ones To Watch List
▪ Cleantech Group APAC 25 List
▪ Cleantech Group Awards List</t>
  </si>
  <si>
    <t>▪ United Nations Comtrade database</t>
  </si>
  <si>
    <t>▪ IEA Energy Efficiency Indicators database
▪  BP Statical Review of World Energy database</t>
  </si>
  <si>
    <t>▪ Climate Analytics and NewClimate Institute’s CAT and Climate Target Update Tracker
(CTUT)
▪ IEA’s Energy Technology RD&amp;D Statistics database
▪ Mission Innovation Country Highlights (2016–2021)</t>
  </si>
  <si>
    <t>▪ World Bank RISE database
▪ OECD Effective Carbon Rates (ECRs) database</t>
  </si>
  <si>
    <t>▪ Mission Innovation website15
▪ Mission Innovation Country Highlights (2017–2021)
▪ IEA Research Cooperation website16
▪ IEA Technology Collaboration Brochure (2019)
▪ Simon Provencal, Paul Khayat, and David Campbell, Publications as a Measure of 
▪ Innovation Performance, European Commission, Directorate General for Research and 
Innovation, January 2021
▪ OECD database of patent applications in climate change mitigation technologies 
▪ World Bank GDP database</t>
  </si>
  <si>
    <t>▪ OECD environment-related technologies database 
▪ World Bank GDP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</si>
</sst>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
    <numFmt numFmtId="166" formatCode="[$-409]mmmm\ d\,\ yyyy;@"/>
    <numFmt numFmtId="167" formatCode="mm/dd/yy;@"/>
  </numFmts>
  <fonts count="13" x14ac:knownFonts="1">
    <font>
      <sz val="12"/>
      <color theme="1"/>
      <name val="Calibri"/>
      <family val="2"/>
      <scheme val="minor"/>
    </font>
    <font>
      <b/>
      <sz val="12"/>
      <color theme="0"/>
      <name val="Calibri"/>
      <family val="2"/>
      <scheme val="minor"/>
    </font>
    <font>
      <sz val="12"/>
      <color theme="0"/>
      <name val="Calibri"/>
      <family val="2"/>
      <scheme val="minor"/>
    </font>
    <font>
      <sz val="12"/>
      <color rgb="FF000000"/>
      <name val="Calibri"/>
      <family val="2"/>
      <scheme val="minor"/>
    </font>
    <font>
      <u/>
      <sz val="12"/>
      <color theme="10"/>
      <name val="Calibri"/>
      <family val="2"/>
      <scheme val="minor"/>
    </font>
    <font>
      <sz val="14"/>
      <color theme="1"/>
      <name val="Calibri"/>
      <family val="2"/>
      <scheme val="minor"/>
    </font>
    <font>
      <sz val="14"/>
      <color theme="0"/>
      <name val="Calibri"/>
      <family val="2"/>
      <scheme val="minor"/>
    </font>
    <font>
      <sz val="16"/>
      <color theme="0"/>
      <name val="Calibri"/>
      <family val="2"/>
      <scheme val="minor"/>
    </font>
    <font>
      <sz val="20"/>
      <color theme="0"/>
      <name val="Calibri"/>
      <family val="2"/>
      <scheme val="minor"/>
    </font>
    <font>
      <sz val="12"/>
      <color rgb="FF404040"/>
      <name val="Calibri"/>
      <family val="2"/>
      <scheme val="minor"/>
    </font>
    <font>
      <sz val="12"/>
      <color theme="1"/>
      <name val="Calibri"/>
      <family val="2"/>
    </font>
    <font>
      <sz val="16"/>
      <color theme="1"/>
      <name val="Calibri"/>
      <family val="2"/>
      <scheme val="minor"/>
    </font>
    <font>
      <b/>
      <sz val="12"/>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F98D29"/>
        <bgColor indexed="64"/>
      </patternFill>
    </fill>
    <fill>
      <patternFill patternType="solid">
        <fgColor rgb="FFFA8D29"/>
        <bgColor indexed="64"/>
      </patternFill>
    </fill>
    <fill>
      <patternFill patternType="solid">
        <fgColor rgb="FF00B0F0"/>
        <bgColor indexed="64"/>
      </patternFill>
    </fill>
    <fill>
      <patternFill patternType="solid">
        <fgColor rgb="FF1C5A7C"/>
        <bgColor indexed="64"/>
      </patternFill>
    </fill>
    <fill>
      <patternFill patternType="solid">
        <fgColor rgb="FFFFFF00"/>
        <bgColor indexed="64"/>
      </patternFill>
    </fill>
    <fill>
      <patternFill patternType="solid">
        <fgColor rgb="FFFF0000"/>
        <bgColor indexed="64"/>
      </patternFill>
    </fill>
    <fill>
      <patternFill patternType="solid">
        <fgColor rgb="FFFB8D29"/>
        <bgColor indexed="64"/>
      </patternFill>
    </fill>
    <fill>
      <patternFill patternType="solid">
        <fgColor rgb="FFD9D9D9"/>
        <bgColor rgb="FF000000"/>
      </patternFill>
    </fill>
    <fill>
      <patternFill patternType="solid">
        <fgColor theme="0"/>
        <bgColor indexed="64"/>
      </patternFill>
    </fill>
    <fill>
      <patternFill patternType="solid">
        <fgColor rgb="FF84AB4C"/>
        <bgColor indexed="64"/>
      </patternFill>
    </fill>
    <fill>
      <patternFill patternType="solid">
        <fgColor rgb="FF7030A0"/>
        <bgColor indexed="64"/>
      </patternFill>
    </fill>
  </fills>
  <borders count="28">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indexed="64"/>
      </left>
      <right/>
      <top style="thin">
        <color theme="4" tint="0.39997558519241921"/>
      </top>
      <bottom/>
      <diagonal/>
    </border>
    <border>
      <left/>
      <right style="thin">
        <color theme="4" tint="0.39997558519241921"/>
      </right>
      <top style="thin">
        <color theme="4" tint="0.39997558519241921"/>
      </top>
      <bottom/>
      <diagonal/>
    </border>
    <border>
      <left style="thin">
        <color indexed="64"/>
      </left>
      <right/>
      <top style="thin">
        <color theme="4" tint="0.39997558519241921"/>
      </top>
      <bottom style="thin">
        <color theme="4" tint="0.39997558519241921"/>
      </bottom>
      <diagonal/>
    </border>
    <border>
      <left style="thin">
        <color theme="4" tint="0.39997558519241921"/>
      </left>
      <right/>
      <top/>
      <bottom/>
      <diagonal/>
    </border>
    <border>
      <left/>
      <right style="thin">
        <color theme="4" tint="0.39997558519241921"/>
      </right>
      <top/>
      <bottom/>
      <diagonal/>
    </border>
    <border>
      <left/>
      <right style="thin">
        <color rgb="FF8EA9DB"/>
      </right>
      <top style="thin">
        <color theme="4" tint="0.39997558519241921"/>
      </top>
      <bottom/>
      <diagonal/>
    </border>
    <border>
      <left/>
      <right style="thin">
        <color rgb="FF8EA9DB"/>
      </right>
      <top/>
      <bottom/>
      <diagonal/>
    </border>
    <border>
      <left/>
      <right/>
      <top style="thin">
        <color theme="4" tint="0.39997558519241921"/>
      </top>
      <bottom style="thin">
        <color rgb="FF8EA9DB"/>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52">
    <xf numFmtId="0" fontId="0" fillId="0" borderId="0" xfId="0"/>
    <xf numFmtId="3" fontId="0" fillId="0" borderId="0" xfId="0" applyNumberFormat="1"/>
    <xf numFmtId="164" fontId="0" fillId="0" borderId="1" xfId="0" applyNumberFormat="1" applyBorder="1"/>
    <xf numFmtId="165" fontId="0" fillId="0" borderId="0" xfId="0" applyNumberFormat="1"/>
    <xf numFmtId="165" fontId="0" fillId="0" borderId="2" xfId="0" applyNumberFormat="1" applyBorder="1"/>
    <xf numFmtId="4" fontId="0" fillId="0" borderId="1" xfId="0" applyNumberFormat="1" applyBorder="1"/>
    <xf numFmtId="165" fontId="0" fillId="2" borderId="2" xfId="0" applyNumberFormat="1" applyFill="1" applyBorder="1"/>
    <xf numFmtId="4" fontId="0" fillId="0" borderId="3" xfId="0" applyNumberFormat="1" applyBorder="1"/>
    <xf numFmtId="164" fontId="0" fillId="0" borderId="0" xfId="0" applyNumberFormat="1"/>
    <xf numFmtId="165" fontId="0" fillId="2" borderId="3" xfId="0" applyNumberFormat="1" applyFill="1" applyBorder="1"/>
    <xf numFmtId="164" fontId="0" fillId="2" borderId="1" xfId="0" applyNumberFormat="1" applyFill="1" applyBorder="1"/>
    <xf numFmtId="165" fontId="0" fillId="2" borderId="0" xfId="0" applyNumberFormat="1" applyFill="1"/>
    <xf numFmtId="3" fontId="0" fillId="2" borderId="1" xfId="0" applyNumberFormat="1" applyFill="1" applyBorder="1"/>
    <xf numFmtId="4" fontId="0" fillId="2" borderId="1" xfId="0" applyNumberFormat="1" applyFill="1" applyBorder="1"/>
    <xf numFmtId="165" fontId="0" fillId="2" borderId="4" xfId="0" applyNumberFormat="1" applyFill="1" applyBorder="1"/>
    <xf numFmtId="4" fontId="0" fillId="2" borderId="0" xfId="0" applyNumberFormat="1" applyFill="1"/>
    <xf numFmtId="0" fontId="2" fillId="3" borderId="0" xfId="0" applyFont="1" applyFill="1"/>
    <xf numFmtId="0" fontId="0" fillId="0" borderId="5" xfId="0" applyBorder="1"/>
    <xf numFmtId="0" fontId="0" fillId="0" borderId="6" xfId="0" applyBorder="1"/>
    <xf numFmtId="0" fontId="0" fillId="0" borderId="0" xfId="0" applyAlignment="1">
      <alignment horizontal="center"/>
    </xf>
    <xf numFmtId="0" fontId="2" fillId="0" borderId="0" xfId="0" applyFont="1" applyAlignment="1">
      <alignment horizontal="center"/>
    </xf>
    <xf numFmtId="0" fontId="2" fillId="6" borderId="0" xfId="0" applyFont="1" applyFill="1"/>
    <xf numFmtId="4" fontId="0" fillId="0" borderId="0" xfId="0" applyNumberFormat="1"/>
    <xf numFmtId="4" fontId="0" fillId="0" borderId="2" xfId="0" applyNumberFormat="1" applyBorder="1"/>
    <xf numFmtId="166" fontId="0" fillId="0" borderId="0" xfId="0" applyNumberFormat="1"/>
    <xf numFmtId="166" fontId="0" fillId="2" borderId="1" xfId="0" applyNumberFormat="1" applyFill="1" applyBorder="1"/>
    <xf numFmtId="0" fontId="0" fillId="2" borderId="0" xfId="0" applyFill="1"/>
    <xf numFmtId="166" fontId="2" fillId="5" borderId="0" xfId="0" applyNumberFormat="1" applyFont="1" applyFill="1"/>
    <xf numFmtId="166" fontId="0" fillId="2" borderId="0" xfId="0" applyNumberFormat="1" applyFill="1"/>
    <xf numFmtId="166" fontId="2" fillId="6" borderId="0" xfId="0" applyNumberFormat="1" applyFont="1" applyFill="1" applyAlignment="1">
      <alignment horizontal="center"/>
    </xf>
    <xf numFmtId="164" fontId="0" fillId="2" borderId="0" xfId="0" applyNumberFormat="1" applyFill="1"/>
    <xf numFmtId="0" fontId="0" fillId="3" borderId="0" xfId="0" applyFill="1"/>
    <xf numFmtId="0" fontId="3" fillId="0" borderId="0" xfId="0" applyFont="1"/>
    <xf numFmtId="164" fontId="0" fillId="0" borderId="9" xfId="0" applyNumberFormat="1" applyBorder="1"/>
    <xf numFmtId="0" fontId="2" fillId="0" borderId="0" xfId="0" applyFont="1"/>
    <xf numFmtId="0" fontId="2" fillId="6" borderId="10" xfId="0" applyFont="1" applyFill="1" applyBorder="1"/>
    <xf numFmtId="0" fontId="2" fillId="6" borderId="4" xfId="0" applyFont="1" applyFill="1" applyBorder="1"/>
    <xf numFmtId="166" fontId="0" fillId="0" borderId="0" xfId="0" applyNumberFormat="1" applyAlignment="1">
      <alignment horizontal="left"/>
    </xf>
    <xf numFmtId="4" fontId="0" fillId="0" borderId="0" xfId="0" applyNumberFormat="1" applyAlignment="1">
      <alignment horizontal="left"/>
    </xf>
    <xf numFmtId="0" fontId="2" fillId="5" borderId="4" xfId="0" applyFont="1" applyFill="1" applyBorder="1"/>
    <xf numFmtId="0" fontId="4" fillId="0" borderId="0" xfId="1" applyFill="1" applyBorder="1"/>
    <xf numFmtId="0" fontId="4" fillId="0" borderId="0" xfId="1"/>
    <xf numFmtId="0" fontId="2" fillId="3" borderId="4" xfId="0" applyFont="1" applyFill="1" applyBorder="1"/>
    <xf numFmtId="0" fontId="2" fillId="6" borderId="7" xfId="0" applyFont="1" applyFill="1" applyBorder="1"/>
    <xf numFmtId="0" fontId="5" fillId="0" borderId="0" xfId="0" applyFont="1" applyAlignment="1">
      <alignment vertical="center"/>
    </xf>
    <xf numFmtId="0" fontId="6" fillId="0" borderId="0" xfId="0" applyFont="1" applyAlignment="1">
      <alignment vertical="center"/>
    </xf>
    <xf numFmtId="0" fontId="6" fillId="6" borderId="0" xfId="0" applyFont="1" applyFill="1" applyAlignment="1">
      <alignment vertical="center"/>
    </xf>
    <xf numFmtId="165" fontId="0" fillId="0" borderId="3" xfId="0" applyNumberFormat="1" applyBorder="1"/>
    <xf numFmtId="165" fontId="0" fillId="2" borderId="1" xfId="0" applyNumberFormat="1" applyFill="1" applyBorder="1"/>
    <xf numFmtId="0" fontId="0" fillId="0" borderId="8" xfId="0" applyBorder="1"/>
    <xf numFmtId="166" fontId="2" fillId="0" borderId="0" xfId="0" applyNumberFormat="1" applyFont="1" applyAlignment="1">
      <alignment vertical="center"/>
    </xf>
    <xf numFmtId="3" fontId="0" fillId="0" borderId="1" xfId="0" applyNumberFormat="1" applyBorder="1"/>
    <xf numFmtId="165" fontId="0" fillId="0" borderId="1" xfId="0" applyNumberFormat="1" applyBorder="1" applyAlignment="1">
      <alignment horizontal="right"/>
    </xf>
    <xf numFmtId="4" fontId="0" fillId="0" borderId="0" xfId="0" applyNumberFormat="1" applyAlignment="1">
      <alignment horizontal="right"/>
    </xf>
    <xf numFmtId="165" fontId="0" fillId="0" borderId="1" xfId="0" applyNumberFormat="1" applyBorder="1" applyAlignment="1">
      <alignment horizontal="left"/>
    </xf>
    <xf numFmtId="0" fontId="0" fillId="0" borderId="3" xfId="0" applyBorder="1"/>
    <xf numFmtId="165" fontId="0" fillId="0" borderId="1" xfId="0" applyNumberFormat="1" applyBorder="1"/>
    <xf numFmtId="165" fontId="0" fillId="2" borderId="1" xfId="0" applyNumberFormat="1" applyFill="1" applyBorder="1" applyAlignment="1">
      <alignment horizontal="left"/>
    </xf>
    <xf numFmtId="4" fontId="0" fillId="2" borderId="0" xfId="0" applyNumberFormat="1" applyFill="1" applyAlignment="1">
      <alignment horizontal="left"/>
    </xf>
    <xf numFmtId="0" fontId="0" fillId="2" borderId="3" xfId="0" applyFill="1" applyBorder="1"/>
    <xf numFmtId="0" fontId="0" fillId="0" borderId="1" xfId="0" applyBorder="1"/>
    <xf numFmtId="0" fontId="2" fillId="0" borderId="0" xfId="0" applyFont="1" applyAlignment="1">
      <alignment horizontal="center" vertical="center"/>
    </xf>
    <xf numFmtId="165" fontId="0" fillId="0" borderId="0" xfId="0" applyNumberFormat="1" applyAlignment="1">
      <alignment horizontal="right"/>
    </xf>
    <xf numFmtId="165" fontId="0" fillId="0" borderId="0" xfId="0" applyNumberFormat="1" applyAlignment="1">
      <alignment horizontal="left"/>
    </xf>
    <xf numFmtId="0" fontId="0" fillId="0" borderId="3" xfId="0" applyBorder="1" applyAlignment="1">
      <alignment horizontal="right" indent="1"/>
    </xf>
    <xf numFmtId="165" fontId="3" fillId="0" borderId="0" xfId="0" applyNumberFormat="1" applyFont="1"/>
    <xf numFmtId="166" fontId="2" fillId="0" borderId="0" xfId="0" applyNumberFormat="1" applyFont="1" applyAlignment="1">
      <alignment horizontal="center" vertical="center"/>
    </xf>
    <xf numFmtId="4" fontId="3" fillId="0" borderId="0" xfId="0" applyNumberFormat="1" applyFont="1" applyAlignment="1">
      <alignment horizontal="left"/>
    </xf>
    <xf numFmtId="0" fontId="6" fillId="6" borderId="10" xfId="0" applyFont="1" applyFill="1" applyBorder="1" applyAlignment="1">
      <alignment vertical="center"/>
    </xf>
    <xf numFmtId="166" fontId="2" fillId="0" borderId="0" xfId="0" applyNumberFormat="1" applyFont="1" applyAlignment="1">
      <alignment horizontal="center"/>
    </xf>
    <xf numFmtId="165" fontId="0" fillId="0" borderId="9" xfId="0" applyNumberFormat="1" applyBorder="1"/>
    <xf numFmtId="4" fontId="0" fillId="2" borderId="0" xfId="0" applyNumberFormat="1" applyFill="1" applyAlignment="1">
      <alignment horizontal="right"/>
    </xf>
    <xf numFmtId="165" fontId="3" fillId="0" borderId="1" xfId="0" applyNumberFormat="1" applyFont="1" applyBorder="1"/>
    <xf numFmtId="3" fontId="0" fillId="2" borderId="0" xfId="0" applyNumberFormat="1" applyFill="1"/>
    <xf numFmtId="164" fontId="0" fillId="0" borderId="11" xfId="0" applyNumberFormat="1" applyBorder="1"/>
    <xf numFmtId="166" fontId="2" fillId="0" borderId="0" xfId="0" applyNumberFormat="1" applyFont="1"/>
    <xf numFmtId="0" fontId="0" fillId="0" borderId="0" xfId="0" applyAlignment="1">
      <alignment horizontal="left" vertical="center"/>
    </xf>
    <xf numFmtId="166" fontId="0" fillId="7" borderId="0" xfId="0" applyNumberFormat="1" applyFill="1"/>
    <xf numFmtId="4" fontId="0" fillId="0" borderId="1" xfId="0" applyNumberFormat="1" applyBorder="1" applyAlignment="1">
      <alignment horizontal="right"/>
    </xf>
    <xf numFmtId="4" fontId="0" fillId="2" borderId="1" xfId="0" applyNumberFormat="1" applyFill="1" applyBorder="1" applyAlignment="1">
      <alignment horizontal="left"/>
    </xf>
    <xf numFmtId="167" fontId="0" fillId="0" borderId="0" xfId="0" applyNumberFormat="1" applyAlignment="1">
      <alignment horizontal="left"/>
    </xf>
    <xf numFmtId="0" fontId="4" fillId="0" borderId="0" xfId="1" applyFill="1"/>
    <xf numFmtId="0" fontId="8" fillId="0" borderId="0" xfId="0" applyFont="1" applyAlignment="1">
      <alignment vertical="center"/>
    </xf>
    <xf numFmtId="0" fontId="8" fillId="0" borderId="0" xfId="0" applyFont="1" applyAlignment="1">
      <alignment horizontal="center" vertical="center"/>
    </xf>
    <xf numFmtId="0" fontId="0" fillId="7" borderId="0" xfId="0" applyFill="1"/>
    <xf numFmtId="166" fontId="2" fillId="0" borderId="0" xfId="0" applyNumberFormat="1" applyFont="1" applyFill="1" applyAlignment="1">
      <alignment horizontal="center"/>
    </xf>
    <xf numFmtId="165" fontId="3" fillId="10" borderId="2" xfId="0" applyNumberFormat="1" applyFont="1" applyFill="1" applyBorder="1"/>
    <xf numFmtId="0" fontId="0" fillId="2" borderId="3" xfId="0" applyFill="1" applyBorder="1" applyAlignment="1">
      <alignment horizontal="left" indent="1"/>
    </xf>
    <xf numFmtId="4" fontId="0" fillId="0" borderId="0" xfId="0" applyNumberFormat="1" applyBorder="1"/>
    <xf numFmtId="0" fontId="2" fillId="0" borderId="0" xfId="0" applyFont="1" applyFill="1" applyBorder="1"/>
    <xf numFmtId="0" fontId="0" fillId="0" borderId="0" xfId="0" applyFill="1" applyBorder="1"/>
    <xf numFmtId="4" fontId="0" fillId="0" borderId="0" xfId="0" applyNumberFormat="1" applyFill="1" applyBorder="1"/>
    <xf numFmtId="166" fontId="2" fillId="0" borderId="0" xfId="0" applyNumberFormat="1" applyFont="1" applyFill="1" applyBorder="1" applyAlignment="1">
      <alignment vertical="center"/>
    </xf>
    <xf numFmtId="166" fontId="2" fillId="0" borderId="0" xfId="0" applyNumberFormat="1" applyFont="1" applyFill="1" applyBorder="1" applyAlignment="1">
      <alignment vertical="center" wrapText="1"/>
    </xf>
    <xf numFmtId="0" fontId="0" fillId="0" borderId="0" xfId="0" applyFill="1" applyBorder="1" applyAlignment="1"/>
    <xf numFmtId="0" fontId="2" fillId="0" borderId="0" xfId="0" applyFont="1" applyFill="1" applyBorder="1" applyAlignment="1"/>
    <xf numFmtId="0" fontId="2" fillId="9" borderId="0" xfId="0" applyFont="1" applyFill="1"/>
    <xf numFmtId="4" fontId="2" fillId="9" borderId="0" xfId="0" applyNumberFormat="1" applyFont="1" applyFill="1" applyAlignment="1">
      <alignment horizontal="center"/>
    </xf>
    <xf numFmtId="0" fontId="0" fillId="11" borderId="16" xfId="0" applyFont="1" applyFill="1" applyBorder="1"/>
    <xf numFmtId="4" fontId="0" fillId="11" borderId="16" xfId="0" applyNumberFormat="1" applyFont="1" applyFill="1" applyBorder="1" applyAlignment="1">
      <alignment horizontal="center"/>
    </xf>
    <xf numFmtId="0" fontId="0" fillId="11" borderId="16" xfId="0" applyFont="1" applyFill="1" applyBorder="1" applyAlignment="1">
      <alignment horizontal="center"/>
    </xf>
    <xf numFmtId="0" fontId="1" fillId="6" borderId="0" xfId="0" applyFont="1" applyFill="1" applyBorder="1"/>
    <xf numFmtId="0" fontId="1" fillId="6" borderId="3" xfId="0" applyFont="1" applyFill="1" applyBorder="1"/>
    <xf numFmtId="0" fontId="2" fillId="9" borderId="20" xfId="0" applyFont="1" applyFill="1" applyBorder="1" applyAlignment="1">
      <alignment horizontal="center"/>
    </xf>
    <xf numFmtId="0" fontId="2" fillId="9" borderId="3" xfId="0" applyFont="1" applyFill="1" applyBorder="1" applyAlignment="1">
      <alignment horizontal="center"/>
    </xf>
    <xf numFmtId="4" fontId="2" fillId="9" borderId="21" xfId="0" applyNumberFormat="1" applyFont="1" applyFill="1" applyBorder="1" applyAlignment="1">
      <alignment horizontal="center"/>
    </xf>
    <xf numFmtId="4" fontId="0" fillId="11" borderId="14" xfId="0" applyNumberFormat="1" applyFill="1" applyBorder="1" applyAlignment="1">
      <alignment horizontal="center"/>
    </xf>
    <xf numFmtId="4" fontId="0" fillId="11" borderId="19" xfId="0" applyNumberFormat="1" applyFill="1" applyBorder="1" applyAlignment="1">
      <alignment horizontal="center"/>
    </xf>
    <xf numFmtId="4" fontId="0" fillId="11" borderId="13" xfId="0" applyNumberFormat="1" applyFill="1" applyBorder="1" applyAlignment="1">
      <alignment horizontal="center"/>
    </xf>
    <xf numFmtId="0" fontId="0" fillId="11" borderId="13" xfId="0" applyFill="1" applyBorder="1"/>
    <xf numFmtId="4" fontId="0" fillId="11" borderId="12" xfId="0" applyNumberFormat="1" applyFill="1" applyBorder="1" applyAlignment="1">
      <alignment horizontal="center"/>
    </xf>
    <xf numFmtId="4" fontId="0" fillId="11" borderId="18" xfId="0" applyNumberFormat="1" applyFill="1" applyBorder="1" applyAlignment="1">
      <alignment horizontal="center"/>
    </xf>
    <xf numFmtId="4" fontId="0" fillId="11" borderId="17" xfId="0" applyNumberFormat="1" applyFill="1" applyBorder="1" applyAlignment="1">
      <alignment horizontal="center"/>
    </xf>
    <xf numFmtId="4" fontId="0" fillId="11" borderId="16" xfId="0" applyNumberFormat="1" applyFill="1" applyBorder="1" applyAlignment="1">
      <alignment horizontal="center"/>
    </xf>
    <xf numFmtId="0" fontId="0" fillId="11" borderId="16" xfId="0" applyFill="1" applyBorder="1"/>
    <xf numFmtId="4" fontId="0" fillId="11" borderId="15" xfId="0" applyNumberFormat="1" applyFill="1" applyBorder="1" applyAlignment="1">
      <alignment horizontal="center"/>
    </xf>
    <xf numFmtId="0" fontId="0" fillId="11" borderId="17" xfId="0" applyFill="1" applyBorder="1" applyAlignment="1">
      <alignment horizontal="center"/>
    </xf>
    <xf numFmtId="0" fontId="0" fillId="11" borderId="15" xfId="0" applyFill="1" applyBorder="1" applyAlignment="1">
      <alignment horizontal="center"/>
    </xf>
    <xf numFmtId="0" fontId="0" fillId="11" borderId="16" xfId="0" applyFill="1" applyBorder="1" applyAlignment="1">
      <alignment horizontal="center"/>
    </xf>
    <xf numFmtId="0" fontId="1" fillId="6" borderId="0" xfId="0" applyFont="1" applyFill="1"/>
    <xf numFmtId="0" fontId="0" fillId="11" borderId="17" xfId="0" applyFont="1" applyFill="1" applyBorder="1" applyAlignment="1">
      <alignment horizontal="center"/>
    </xf>
    <xf numFmtId="4" fontId="0" fillId="11" borderId="22" xfId="0" applyNumberFormat="1" applyFont="1" applyFill="1" applyBorder="1" applyAlignment="1">
      <alignment horizontal="center"/>
    </xf>
    <xf numFmtId="0" fontId="1" fillId="6" borderId="23" xfId="0" applyFont="1" applyFill="1" applyBorder="1"/>
    <xf numFmtId="4" fontId="0" fillId="0" borderId="0" xfId="0" applyNumberFormat="1" applyAlignment="1"/>
    <xf numFmtId="4" fontId="0" fillId="2" borderId="0" xfId="0" applyNumberFormat="1" applyFill="1" applyAlignment="1"/>
    <xf numFmtId="166" fontId="2" fillId="6" borderId="0" xfId="0" applyNumberFormat="1" applyFont="1" applyFill="1" applyAlignment="1">
      <alignment horizontal="center" vertical="center"/>
    </xf>
    <xf numFmtId="10" fontId="0" fillId="11" borderId="16" xfId="0" applyNumberFormat="1" applyFill="1" applyBorder="1" applyAlignment="1">
      <alignment horizontal="center"/>
    </xf>
    <xf numFmtId="10" fontId="0" fillId="11" borderId="24" xfId="0" applyNumberFormat="1" applyFont="1" applyFill="1" applyBorder="1" applyAlignment="1">
      <alignment horizontal="center"/>
    </xf>
    <xf numFmtId="0" fontId="2" fillId="9" borderId="0" xfId="0" applyFont="1" applyFill="1" applyBorder="1" applyAlignment="1">
      <alignment horizontal="center"/>
    </xf>
    <xf numFmtId="0" fontId="0" fillId="0" borderId="0" xfId="0" applyAlignment="1">
      <alignment horizontal="center"/>
    </xf>
    <xf numFmtId="166" fontId="2" fillId="6" borderId="0" xfId="0" applyNumberFormat="1" applyFont="1" applyFill="1" applyAlignment="1">
      <alignment vertical="center"/>
    </xf>
    <xf numFmtId="0" fontId="2" fillId="9" borderId="0" xfId="0" applyFont="1" applyFill="1" applyAlignment="1">
      <alignment horizontal="center"/>
    </xf>
    <xf numFmtId="0" fontId="0" fillId="11" borderId="16" xfId="0" applyNumberFormat="1" applyFill="1" applyBorder="1" applyAlignment="1">
      <alignment horizontal="center"/>
    </xf>
    <xf numFmtId="9" fontId="0" fillId="11" borderId="16" xfId="0" applyNumberFormat="1" applyFill="1" applyBorder="1" applyAlignment="1">
      <alignment horizontal="center"/>
    </xf>
    <xf numFmtId="9" fontId="0" fillId="11" borderId="16" xfId="0" applyNumberFormat="1" applyFont="1" applyFill="1" applyBorder="1" applyAlignment="1">
      <alignment horizontal="center"/>
    </xf>
    <xf numFmtId="0" fontId="2" fillId="0" borderId="0" xfId="0" applyFont="1" applyFill="1"/>
    <xf numFmtId="166" fontId="2" fillId="6" borderId="0" xfId="0" applyNumberFormat="1" applyFont="1" applyFill="1" applyAlignment="1">
      <alignment horizontal="center"/>
    </xf>
    <xf numFmtId="166" fontId="2" fillId="6" borderId="0" xfId="0" applyNumberFormat="1" applyFont="1" applyFill="1" applyAlignment="1">
      <alignment horizontal="center"/>
    </xf>
    <xf numFmtId="0" fontId="2" fillId="12" borderId="4" xfId="0" applyFont="1" applyFill="1" applyBorder="1"/>
    <xf numFmtId="0" fontId="2" fillId="9" borderId="7" xfId="0" applyFont="1" applyFill="1" applyBorder="1"/>
    <xf numFmtId="165" fontId="0" fillId="2" borderId="0" xfId="0" applyNumberFormat="1" applyFill="1" applyBorder="1"/>
    <xf numFmtId="165" fontId="0" fillId="0" borderId="3" xfId="0" applyNumberFormat="1" applyFill="1" applyBorder="1"/>
    <xf numFmtId="165" fontId="0" fillId="0" borderId="2" xfId="0" applyNumberFormat="1" applyFill="1" applyBorder="1"/>
    <xf numFmtId="166" fontId="2" fillId="5" borderId="3" xfId="0" applyNumberFormat="1" applyFont="1" applyFill="1" applyBorder="1"/>
    <xf numFmtId="166" fontId="2" fillId="12" borderId="0" xfId="0" applyNumberFormat="1" applyFont="1" applyFill="1" applyAlignment="1">
      <alignment horizontal="center"/>
    </xf>
    <xf numFmtId="166" fontId="2" fillId="12" borderId="2" xfId="0" applyNumberFormat="1" applyFont="1" applyFill="1" applyBorder="1" applyAlignment="1">
      <alignment horizontal="left"/>
    </xf>
    <xf numFmtId="0" fontId="2" fillId="5" borderId="0" xfId="0" applyFont="1" applyFill="1" applyBorder="1"/>
    <xf numFmtId="0" fontId="0" fillId="2" borderId="0" xfId="0" applyFill="1" applyBorder="1"/>
    <xf numFmtId="166" fontId="2" fillId="5" borderId="0" xfId="0" applyNumberFormat="1" applyFont="1" applyFill="1" applyBorder="1"/>
    <xf numFmtId="0" fontId="2" fillId="9" borderId="4" xfId="0" applyFont="1" applyFill="1" applyBorder="1"/>
    <xf numFmtId="166" fontId="2" fillId="12" borderId="2" xfId="0" applyNumberFormat="1" applyFont="1" applyFill="1" applyBorder="1"/>
    <xf numFmtId="0" fontId="9" fillId="0" borderId="0" xfId="0" applyFont="1"/>
    <xf numFmtId="0" fontId="0" fillId="0" borderId="0" xfId="0" applyAlignment="1">
      <alignment horizontal="center"/>
    </xf>
    <xf numFmtId="0" fontId="2" fillId="13" borderId="4" xfId="0" applyFont="1" applyFill="1" applyBorder="1"/>
    <xf numFmtId="0" fontId="7" fillId="6" borderId="0" xfId="0" applyFont="1" applyFill="1" applyAlignment="1">
      <alignment vertical="center"/>
    </xf>
    <xf numFmtId="0" fontId="7" fillId="0" borderId="0" xfId="0" applyFont="1" applyAlignment="1">
      <alignment vertical="center"/>
    </xf>
    <xf numFmtId="0" fontId="11" fillId="0" borderId="0" xfId="0" applyFont="1" applyAlignment="1">
      <alignment vertical="center"/>
    </xf>
    <xf numFmtId="0" fontId="0" fillId="2" borderId="2" xfId="0" applyFill="1" applyBorder="1" applyAlignment="1">
      <alignment horizontal="center"/>
    </xf>
    <xf numFmtId="0" fontId="0" fillId="2" borderId="1" xfId="0" applyFill="1" applyBorder="1"/>
    <xf numFmtId="0" fontId="0" fillId="2" borderId="2" xfId="0" applyFill="1" applyBorder="1" applyAlignment="1">
      <alignment horizontal="left"/>
    </xf>
    <xf numFmtId="0" fontId="0" fillId="2" borderId="2" xfId="0" applyFill="1" applyBorder="1"/>
    <xf numFmtId="0" fontId="0" fillId="2" borderId="8" xfId="0" applyFill="1" applyBorder="1"/>
    <xf numFmtId="0" fontId="0" fillId="2" borderId="6" xfId="0" applyFill="1" applyBorder="1"/>
    <xf numFmtId="0" fontId="0" fillId="2" borderId="5" xfId="0" applyFill="1" applyBorder="1"/>
    <xf numFmtId="0" fontId="0" fillId="2" borderId="7" xfId="0" applyFill="1" applyBorder="1"/>
    <xf numFmtId="3" fontId="0" fillId="2" borderId="3" xfId="0" applyNumberFormat="1" applyFill="1" applyBorder="1"/>
    <xf numFmtId="164" fontId="0" fillId="2" borderId="3" xfId="0" applyNumberFormat="1" applyFill="1" applyBorder="1"/>
    <xf numFmtId="3" fontId="0" fillId="2" borderId="2" xfId="0" applyNumberFormat="1" applyFill="1" applyBorder="1"/>
    <xf numFmtId="3" fontId="10" fillId="0" borderId="0" xfId="0" applyNumberFormat="1" applyFont="1"/>
    <xf numFmtId="3" fontId="0" fillId="2" borderId="25" xfId="0" applyNumberFormat="1" applyFill="1" applyBorder="1" applyAlignment="1">
      <alignment horizontal="center"/>
    </xf>
    <xf numFmtId="164" fontId="0" fillId="2" borderId="26" xfId="0" applyNumberFormat="1" applyFill="1" applyBorder="1"/>
    <xf numFmtId="3" fontId="0" fillId="2" borderId="27" xfId="0" applyNumberFormat="1" applyFill="1" applyBorder="1"/>
    <xf numFmtId="3" fontId="0" fillId="2" borderId="26" xfId="0" applyNumberFormat="1" applyFill="1" applyBorder="1"/>
    <xf numFmtId="164" fontId="0" fillId="2" borderId="25" xfId="0" applyNumberFormat="1" applyFill="1" applyBorder="1"/>
    <xf numFmtId="3" fontId="0" fillId="2" borderId="4" xfId="0" applyNumberFormat="1" applyFill="1" applyBorder="1"/>
    <xf numFmtId="0" fontId="0" fillId="6" borderId="0" xfId="0" applyFill="1"/>
    <xf numFmtId="164" fontId="0" fillId="2" borderId="26" xfId="0" applyNumberFormat="1" applyFill="1" applyBorder="1" applyAlignment="1">
      <alignment horizontal="center"/>
    </xf>
    <xf numFmtId="3" fontId="0" fillId="2" borderId="27" xfId="0" applyNumberFormat="1" applyFill="1" applyBorder="1" applyAlignment="1">
      <alignment horizontal="center"/>
    </xf>
    <xf numFmtId="3" fontId="0" fillId="2" borderId="26" xfId="0" applyNumberFormat="1" applyFill="1" applyBorder="1" applyAlignment="1">
      <alignment horizontal="center"/>
    </xf>
    <xf numFmtId="0" fontId="2" fillId="4" borderId="0" xfId="0" applyFont="1" applyFill="1"/>
    <xf numFmtId="3" fontId="0" fillId="2" borderId="25" xfId="0" applyNumberFormat="1" applyFill="1" applyBorder="1"/>
    <xf numFmtId="3" fontId="2" fillId="2" borderId="25" xfId="0" applyNumberFormat="1" applyFont="1" applyFill="1" applyBorder="1"/>
    <xf numFmtId="164" fontId="2" fillId="2" borderId="26" xfId="0" applyNumberFormat="1" applyFont="1" applyFill="1" applyBorder="1"/>
    <xf numFmtId="3" fontId="2" fillId="2" borderId="27" xfId="0" applyNumberFormat="1" applyFont="1" applyFill="1" applyBorder="1"/>
    <xf numFmtId="3" fontId="2" fillId="2" borderId="26" xfId="0" applyNumberFormat="1" applyFont="1" applyFill="1" applyBorder="1"/>
    <xf numFmtId="164" fontId="2" fillId="2" borderId="25" xfId="0" applyNumberFormat="1" applyFont="1" applyFill="1" applyBorder="1"/>
    <xf numFmtId="3" fontId="2" fillId="2" borderId="4" xfId="0" applyNumberFormat="1" applyFont="1" applyFill="1" applyBorder="1"/>
    <xf numFmtId="3" fontId="2" fillId="2" borderId="0" xfId="0" applyNumberFormat="1" applyFont="1" applyFill="1"/>
    <xf numFmtId="0" fontId="0" fillId="0" borderId="0" xfId="0" applyFill="1"/>
    <xf numFmtId="0" fontId="2" fillId="12" borderId="4" xfId="0" applyFont="1" applyFill="1" applyBorder="1" applyAlignment="1">
      <alignment vertical="center"/>
    </xf>
    <xf numFmtId="0" fontId="0" fillId="0" borderId="0" xfId="0" applyAlignment="1">
      <alignment vertical="center"/>
    </xf>
    <xf numFmtId="0" fontId="2" fillId="8" borderId="4" xfId="0" applyFont="1" applyFill="1" applyBorder="1" applyAlignment="1">
      <alignment vertical="center"/>
    </xf>
    <xf numFmtId="0" fontId="2" fillId="13" borderId="4" xfId="0" applyFont="1" applyFill="1" applyBorder="1" applyAlignment="1">
      <alignment vertical="center"/>
    </xf>
    <xf numFmtId="0" fontId="2" fillId="6" borderId="4" xfId="0" applyFont="1" applyFill="1" applyBorder="1" applyAlignment="1">
      <alignment vertical="center"/>
    </xf>
    <xf numFmtId="0" fontId="2" fillId="9" borderId="4" xfId="0" applyFont="1" applyFill="1" applyBorder="1" applyAlignment="1">
      <alignment vertical="center"/>
    </xf>
    <xf numFmtId="0" fontId="0" fillId="0" borderId="0" xfId="0" applyAlignment="1">
      <alignment vertical="center" wrapText="1"/>
    </xf>
    <xf numFmtId="0" fontId="12" fillId="0" borderId="6" xfId="0" applyFont="1" applyBorder="1" applyAlignment="1">
      <alignment vertical="center"/>
    </xf>
    <xf numFmtId="0" fontId="12" fillId="0" borderId="6" xfId="0" applyFont="1" applyBorder="1" applyAlignment="1">
      <alignment horizontal="left" vertical="center"/>
    </xf>
    <xf numFmtId="0" fontId="12" fillId="0" borderId="0" xfId="0" applyFont="1" applyAlignment="1">
      <alignment vertical="center"/>
    </xf>
    <xf numFmtId="4" fontId="0" fillId="0" borderId="0" xfId="0" applyNumberFormat="1" applyFill="1"/>
    <xf numFmtId="0" fontId="7" fillId="3" borderId="0" xfId="0" applyFont="1" applyFill="1" applyAlignment="1">
      <alignment horizontal="center"/>
    </xf>
    <xf numFmtId="0" fontId="8" fillId="6" borderId="0" xfId="0" applyFont="1" applyFill="1" applyAlignment="1">
      <alignment horizontal="center" vertical="center"/>
    </xf>
    <xf numFmtId="0" fontId="8" fillId="3" borderId="0" xfId="0" applyFont="1" applyFill="1" applyAlignment="1">
      <alignment horizontal="center" vertical="center"/>
    </xf>
    <xf numFmtId="0" fontId="8" fillId="6" borderId="0" xfId="0" applyFont="1" applyFill="1" applyAlignment="1">
      <alignment horizontal="center"/>
    </xf>
    <xf numFmtId="0" fontId="0" fillId="0" borderId="0" xfId="0" applyAlignment="1">
      <alignment horizontal="center"/>
    </xf>
    <xf numFmtId="0" fontId="0" fillId="2" borderId="3" xfId="0" applyFill="1" applyBorder="1" applyAlignment="1">
      <alignment horizontal="center"/>
    </xf>
    <xf numFmtId="0" fontId="0" fillId="2" borderId="0" xfId="0" applyFill="1" applyAlignment="1">
      <alignment horizontal="center"/>
    </xf>
    <xf numFmtId="0" fontId="0" fillId="2" borderId="1" xfId="0" applyFill="1" applyBorder="1" applyAlignment="1">
      <alignment horizontal="center"/>
    </xf>
    <xf numFmtId="0" fontId="0" fillId="0" borderId="1" xfId="0" applyBorder="1" applyAlignment="1">
      <alignment horizontal="center"/>
    </xf>
    <xf numFmtId="0" fontId="2" fillId="6" borderId="3"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5" xfId="0" applyFont="1" applyFill="1" applyBorder="1" applyAlignment="1">
      <alignment horizontal="center" vertical="center" wrapText="1"/>
    </xf>
    <xf numFmtId="166" fontId="2" fillId="6" borderId="3" xfId="0" applyNumberFormat="1" applyFont="1" applyFill="1" applyBorder="1" applyAlignment="1">
      <alignment horizontal="center" vertical="center"/>
    </xf>
    <xf numFmtId="166" fontId="2" fillId="6" borderId="0" xfId="0" applyNumberFormat="1" applyFont="1" applyFill="1" applyAlignment="1">
      <alignment horizontal="center" vertical="center"/>
    </xf>
    <xf numFmtId="166" fontId="2" fillId="6" borderId="1" xfId="0" applyNumberFormat="1" applyFont="1" applyFill="1" applyBorder="1" applyAlignment="1">
      <alignment horizontal="center" vertical="center"/>
    </xf>
    <xf numFmtId="0" fontId="2" fillId="6"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1" xfId="0" applyFont="1" applyFill="1" applyBorder="1" applyAlignment="1">
      <alignment horizontal="center" vertical="center" wrapText="1"/>
    </xf>
    <xf numFmtId="166" fontId="2" fillId="6" borderId="0" xfId="0" applyNumberFormat="1" applyFont="1" applyFill="1" applyAlignment="1">
      <alignment horizontal="center" vertical="center" wrapText="1"/>
    </xf>
    <xf numFmtId="166" fontId="2" fillId="6" borderId="0" xfId="0" applyNumberFormat="1" applyFont="1" applyFill="1" applyBorder="1" applyAlignment="1">
      <alignment horizontal="center" vertical="center"/>
    </xf>
    <xf numFmtId="0" fontId="2" fillId="9" borderId="3" xfId="0" applyFont="1" applyFill="1" applyBorder="1" applyAlignment="1">
      <alignment horizontal="center" vertical="center"/>
    </xf>
    <xf numFmtId="0" fontId="2" fillId="9" borderId="8" xfId="0" applyFont="1" applyFill="1" applyBorder="1" applyAlignment="1">
      <alignment horizontal="center" vertical="center"/>
    </xf>
    <xf numFmtId="0" fontId="2" fillId="9"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166" fontId="2" fillId="9" borderId="0" xfId="0" applyNumberFormat="1" applyFont="1" applyFill="1" applyAlignment="1">
      <alignment horizontal="center" vertical="center"/>
    </xf>
    <xf numFmtId="166" fontId="2" fillId="12" borderId="0" xfId="0" applyNumberFormat="1" applyFont="1" applyFill="1" applyAlignment="1">
      <alignment horizontal="center" vertical="center" wrapText="1"/>
    </xf>
    <xf numFmtId="166" fontId="2" fillId="12" borderId="0" xfId="0" applyNumberFormat="1" applyFont="1" applyFill="1" applyAlignment="1">
      <alignment horizontal="center" vertical="center"/>
    </xf>
    <xf numFmtId="166" fontId="2" fillId="9" borderId="0" xfId="0" applyNumberFormat="1" applyFont="1" applyFill="1" applyAlignment="1">
      <alignment horizontal="center" vertical="center" wrapText="1"/>
    </xf>
    <xf numFmtId="166" fontId="2" fillId="9" borderId="3" xfId="0" applyNumberFormat="1" applyFont="1" applyFill="1" applyBorder="1" applyAlignment="1">
      <alignment horizontal="center" vertical="center"/>
    </xf>
    <xf numFmtId="166" fontId="2" fillId="9" borderId="1" xfId="0" applyNumberFormat="1" applyFont="1" applyFill="1" applyBorder="1" applyAlignment="1">
      <alignment horizontal="center" vertical="center"/>
    </xf>
    <xf numFmtId="0" fontId="2" fillId="9" borderId="3"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2" borderId="0" xfId="0" applyFont="1" applyFill="1" applyAlignment="1">
      <alignment horizontal="center" vertical="center" wrapText="1"/>
    </xf>
    <xf numFmtId="0" fontId="2" fillId="12" borderId="1" xfId="0" applyFont="1" applyFill="1" applyBorder="1" applyAlignment="1">
      <alignment horizontal="center" vertical="center" wrapText="1"/>
    </xf>
    <xf numFmtId="166" fontId="2" fillId="9" borderId="0" xfId="0" applyNumberFormat="1" applyFont="1" applyFill="1" applyAlignment="1">
      <alignment horizontal="center"/>
    </xf>
    <xf numFmtId="0" fontId="0" fillId="0" borderId="3" xfId="0" applyBorder="1" applyAlignment="1">
      <alignment horizontal="center"/>
    </xf>
    <xf numFmtId="0" fontId="2" fillId="5" borderId="3" xfId="0" applyFont="1" applyFill="1" applyBorder="1" applyAlignment="1">
      <alignment horizontal="center"/>
    </xf>
    <xf numFmtId="0" fontId="2" fillId="5" borderId="0" xfId="0" applyFont="1" applyFill="1" applyBorder="1" applyAlignment="1">
      <alignment horizontal="center"/>
    </xf>
    <xf numFmtId="0" fontId="2" fillId="5" borderId="1" xfId="0" applyFont="1" applyFill="1" applyBorder="1" applyAlignment="1">
      <alignment horizontal="center"/>
    </xf>
    <xf numFmtId="166" fontId="2" fillId="6" borderId="0" xfId="0" applyNumberFormat="1" applyFont="1" applyFill="1" applyAlignment="1">
      <alignment horizontal="center"/>
    </xf>
    <xf numFmtId="0" fontId="2" fillId="12" borderId="8" xfId="0" applyFont="1" applyFill="1" applyBorder="1" applyAlignment="1">
      <alignment horizontal="center" vertical="center" wrapText="1"/>
    </xf>
    <xf numFmtId="0" fontId="0" fillId="0" borderId="0" xfId="0" applyBorder="1" applyAlignment="1">
      <alignment horizontal="center"/>
    </xf>
    <xf numFmtId="0" fontId="2" fillId="5" borderId="2"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2" fillId="5" borderId="0" xfId="0" applyFont="1" applyFill="1" applyAlignment="1">
      <alignment horizontal="center"/>
    </xf>
    <xf numFmtId="166" fontId="2" fillId="4" borderId="0" xfId="0" applyNumberFormat="1" applyFont="1" applyFill="1" applyAlignment="1">
      <alignment horizontal="center"/>
    </xf>
    <xf numFmtId="166" fontId="2" fillId="9" borderId="0" xfId="0" applyNumberFormat="1" applyFont="1" applyFill="1" applyBorder="1" applyAlignment="1">
      <alignment horizontal="center" vertical="center"/>
    </xf>
    <xf numFmtId="166" fontId="2" fillId="4" borderId="0" xfId="0" applyNumberFormat="1" applyFont="1" applyFill="1" applyAlignment="1">
      <alignment horizontal="center" vertical="center"/>
    </xf>
  </cellXfs>
  <cellStyles count="2">
    <cellStyle name="Hyperlink" xfId="1" builtinId="8"/>
    <cellStyle name="Normal" xfId="0" builtinId="0"/>
  </cellStyles>
  <dxfs count="110">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13"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border outline="0">
        <left style="thin">
          <color rgb="FF8EA9DB"/>
        </left>
        <right style="thin">
          <color rgb="FF8EA9DB"/>
        </right>
        <top style="thin">
          <color rgb="FF8EA9DB"/>
        </top>
        <bottom style="thin">
          <color rgb="FF8EA9DB"/>
        </bottom>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rgb="FF1C5A7C"/>
        </patternFill>
      </fill>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13"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border outline="0">
        <left style="thin">
          <color rgb="FF8EA9DB"/>
        </left>
        <right style="thin">
          <color rgb="FF8EA9DB"/>
        </right>
        <top style="thin">
          <color rgb="FF8EA9DB"/>
        </top>
        <bottom style="thin">
          <color rgb="FF8EA9DB"/>
        </bottom>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rgb="FF1C5A7C"/>
        </patternFill>
      </fill>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style="thin">
          <color rgb="FF8EA9DB"/>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13"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border outline="0">
        <left style="thin">
          <color rgb="FF8EA9DB"/>
        </left>
        <right style="thin">
          <color rgb="FF8EA9DB"/>
        </right>
        <top style="thin">
          <color rgb="FF8EA9DB"/>
        </top>
        <bottom style="thin">
          <color rgb="FF8EA9DB"/>
        </bottom>
      </border>
    </dxf>
    <dxf>
      <font>
        <b/>
        <i val="0"/>
        <strike val="0"/>
        <condense val="0"/>
        <extend val="0"/>
        <outline val="0"/>
        <shadow val="0"/>
        <u val="none"/>
        <vertAlign val="baseline"/>
        <sz val="12"/>
        <color theme="0"/>
        <name val="Calibri"/>
        <family val="2"/>
        <scheme val="minor"/>
      </font>
      <fill>
        <patternFill patternType="solid">
          <fgColor indexed="64"/>
          <bgColor rgb="FF1C5A7C"/>
        </patternFill>
      </fill>
      <border diagonalUp="0" diagonalDown="0" outline="0">
        <left style="thin">
          <color rgb="FF8EA9DB"/>
        </left>
        <right style="thin">
          <color rgb="FF8EA9DB"/>
        </right>
        <top/>
        <bottom/>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style="thin">
          <color rgb="FF8EA9DB"/>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13"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border outline="0">
        <left style="thin">
          <color rgb="FF8EA9DB"/>
        </left>
        <right style="thin">
          <color rgb="FF8EA9DB"/>
        </right>
        <top style="thin">
          <color rgb="FF8EA9DB"/>
        </top>
        <bottom style="thin">
          <color rgb="FF8EA9DB"/>
        </bottom>
      </border>
    </dxf>
    <dxf>
      <font>
        <b/>
        <i val="0"/>
        <strike val="0"/>
        <condense val="0"/>
        <extend val="0"/>
        <outline val="0"/>
        <shadow val="0"/>
        <u val="none"/>
        <vertAlign val="baseline"/>
        <sz val="12"/>
        <color theme="0"/>
        <name val="Calibri"/>
        <family val="2"/>
        <scheme val="minor"/>
      </font>
      <fill>
        <patternFill patternType="solid">
          <fgColor indexed="64"/>
          <bgColor rgb="FF1C5A7C"/>
        </patternFill>
      </fill>
      <border diagonalUp="0" diagonalDown="0" outline="0">
        <left style="thin">
          <color rgb="FF8EA9DB"/>
        </left>
        <right style="thin">
          <color rgb="FF8EA9DB"/>
        </right>
        <top/>
        <bottom/>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numFmt numFmtId="13"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border outline="0">
        <left style="thin">
          <color rgb="FF8EA9DB"/>
        </left>
        <right style="thin">
          <color rgb="FF8EA9DB"/>
        </right>
        <top style="thin">
          <color rgb="FF8EA9DB"/>
        </top>
        <bottom style="thin">
          <color rgb="FF8EA9DB"/>
        </bottom>
      </border>
    </dxf>
    <dxf>
      <font>
        <b val="0"/>
        <i val="0"/>
        <strike val="0"/>
        <condense val="0"/>
        <extend val="0"/>
        <outline val="0"/>
        <shadow val="0"/>
        <u val="none"/>
        <vertAlign val="baseline"/>
        <sz val="12"/>
        <color rgb="FF000000"/>
        <name val="Calibri"/>
        <family val="2"/>
        <scheme val="none"/>
      </font>
      <fill>
        <patternFill patternType="solid">
          <fgColor rgb="FF000000"/>
          <bgColor rgb="FFFFFFFF"/>
        </patternFill>
      </fill>
      <alignment horizontal="center" vertical="bottom" textRotation="0" wrapText="0"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rgb="FF1C5A7C"/>
        </patternFill>
      </fill>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numFmt numFmtId="13"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border diagonalUp="0" diagonalDown="0">
        <left/>
        <right/>
        <top style="thin">
          <color theme="4" tint="0.39997558519241921"/>
        </top>
        <bottom/>
        <vertical/>
        <horizontal/>
      </border>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border outline="0">
        <left style="thin">
          <color rgb="FF8EA9DB"/>
        </left>
        <right style="thin">
          <color rgb="FF8EA9DB"/>
        </right>
        <top style="thin">
          <color rgb="FF8EA9DB"/>
        </top>
        <bottom style="thin">
          <color rgb="FF8EA9DB"/>
        </bottom>
      </border>
    </dxf>
    <dxf>
      <font>
        <b val="0"/>
        <i val="0"/>
        <strike val="0"/>
        <condense val="0"/>
        <extend val="0"/>
        <outline val="0"/>
        <shadow val="0"/>
        <u val="none"/>
        <vertAlign val="baseline"/>
        <sz val="12"/>
        <color rgb="FF000000"/>
        <name val="Calibri"/>
        <family val="2"/>
        <scheme val="none"/>
      </font>
      <fill>
        <patternFill patternType="solid">
          <fgColor rgb="FF000000"/>
          <bgColor rgb="FFFFFFFF"/>
        </patternFill>
      </fill>
      <alignment horizontal="center" vertical="bottom" textRotation="0" wrapText="0"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rgb="FF1C5A7C"/>
        </patternFill>
      </fill>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numFmt numFmtId="13"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border outline="0">
        <left style="thin">
          <color rgb="FF8EA9DB"/>
        </left>
        <right style="thin">
          <color rgb="FF8EA9DB"/>
        </right>
        <top style="thin">
          <color rgb="FF8EA9DB"/>
        </top>
        <bottom style="thin">
          <color rgb="FF8EA9DB"/>
        </bottom>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rgb="FF1C5A7C"/>
        </patternFill>
      </fill>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theme="4" tint="0.39997558519241921"/>
        </top>
        <bottom/>
        <vertical/>
        <horizontal/>
      </border>
    </dxf>
    <dxf>
      <numFmt numFmtId="13" formatCode="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numFmt numFmtId="4" formatCode="#,##0.00"/>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border diagonalUp="0" diagonalDown="0">
        <left/>
        <right/>
        <top style="thin">
          <color theme="4" tint="0.39997558519241921"/>
        </top>
        <bottom/>
        <vertical/>
        <horizontal/>
      </border>
    </dxf>
    <dxf>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right/>
        <top style="thin">
          <color theme="4" tint="0.39997558519241921"/>
        </top>
        <bottom/>
        <vertical/>
        <horizontal/>
      </border>
    </dxf>
    <dxf>
      <border outline="0">
        <left style="thin">
          <color rgb="FF8EA9DB"/>
        </left>
        <right style="thin">
          <color rgb="FF8EA9DB"/>
        </right>
        <top style="thin">
          <color rgb="FF8EA9DB"/>
        </top>
        <bottom style="thin">
          <color rgb="FF8EA9DB"/>
        </bottom>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rgb="FF1C5A7C"/>
        </patternFill>
      </fill>
    </dxf>
  </dxfs>
  <tableStyles count="0" defaultTableStyle="TableStyleMedium2" defaultPivotStyle="PivotStyleLight16"/>
  <colors>
    <mruColors>
      <color rgb="FF84AB4C"/>
      <color rgb="FFFB8D29"/>
      <color rgb="FF1C5A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98AE1E0-E526-B44F-987C-EA53874BB94E}" name="Table66" displayName="Table66" ref="AM35:AW69" totalsRowShown="0" headerRowDxfId="109" dataDxfId="108" tableBorderDxfId="107">
  <autoFilter ref="AM35:AW69" xr:uid="{898AE1E0-E526-B44F-987C-EA53874BB94E}"/>
  <sortState xmlns:xlrd2="http://schemas.microsoft.com/office/spreadsheetml/2017/richdata2" ref="AM36:AW69">
    <sortCondition ref="AM35:AM69"/>
  </sortState>
  <tableColumns count="11">
    <tableColumn id="1" xr3:uid="{3FD89816-5318-1645-99FD-07742146562D}" name="Rank" dataDxfId="106"/>
    <tableColumn id="11" xr3:uid="{CFDC0F76-0DDC-9A44-902D-0C711C35755B}" name="Change" dataDxfId="105"/>
    <tableColumn id="2" xr3:uid="{46DA46AA-448F-0140-92F6-BC33C58C2496}" name="Country" dataDxfId="104"/>
    <tableColumn id="3" xr3:uid="{2B62BB84-8679-E040-B317-98171B83FCD5}" name="Score" dataDxfId="103"/>
    <tableColumn id="10" xr3:uid="{4253A19A-A2C4-A349-A308-E5713A32DAA8}" name="DC Score" dataDxfId="102"/>
    <tableColumn id="4" xr3:uid="{6FC2C096-C42E-D048-9682-5A844DC07BC1}" name="Rank2" dataDxfId="101"/>
    <tableColumn id="5" xr3:uid="{99CF0663-5B30-9F47-9710-BA18F6FE4DA4}" name="Score2" dataDxfId="100"/>
    <tableColumn id="6" xr3:uid="{C0A05A51-89F0-AC4B-945B-C97CC54418CC}" name="Rank4" dataDxfId="99"/>
    <tableColumn id="7" xr3:uid="{E8880150-9C87-B148-B3CF-B8FC4882AFEA}" name="Score5" dataDxfId="98"/>
    <tableColumn id="8" xr3:uid="{8351E34F-4C19-284E-BD60-1DBACAF09854}" name="Rank " dataDxfId="97"/>
    <tableColumn id="9" xr3:uid="{2BB315B4-F3AA-034E-94C4-98191312ECF5}" name="Score3" dataDxfId="9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CCE5255-2D7D-4642-8F37-108DACAA41D4}" name="Table67" displayName="Table67" ref="AZ35:BI69" totalsRowShown="0" headerRowDxfId="95" dataDxfId="94" tableBorderDxfId="93">
  <autoFilter ref="AZ35:BI69" xr:uid="{7CCE5255-2D7D-4642-8F37-108DACAA41D4}"/>
  <sortState xmlns:xlrd2="http://schemas.microsoft.com/office/spreadsheetml/2017/richdata2" ref="AZ36:BI69">
    <sortCondition ref="AZ35:AZ69"/>
  </sortState>
  <tableColumns count="10">
    <tableColumn id="1" xr3:uid="{CBF775DF-D3A3-1043-A1E9-235F6BDEF3DD}" name="Rank" dataDxfId="92"/>
    <tableColumn id="2" xr3:uid="{7E14CE31-6384-314D-9A29-D51E0DEB04CF}" name="Country" dataDxfId="91"/>
    <tableColumn id="3" xr3:uid="{4643928C-895F-3C4C-BD00-C8866E22485E}" name="Score" dataDxfId="90"/>
    <tableColumn id="10" xr3:uid="{469BB19A-CD5D-9D4C-AB76-8D9EA4FA82A4}" name="DC Score" dataDxfId="89"/>
    <tableColumn id="4" xr3:uid="{AC3F9640-7D8A-B145-BBFF-4500FD020577}" name="Rank2" dataDxfId="88"/>
    <tableColumn id="5" xr3:uid="{5769B7D3-26B9-3343-9930-0E0F0BC5FBB1}" name="Score2" dataDxfId="87"/>
    <tableColumn id="6" xr3:uid="{01220867-E820-AD48-AE7B-476D8B43E871}" name="Rank4" dataDxfId="86"/>
    <tableColumn id="7" xr3:uid="{6E20EFCB-52ED-B643-B3DF-9B29E1E5AA36}" name="Score5" dataDxfId="85"/>
    <tableColumn id="8" xr3:uid="{85CBC86E-4C94-954C-B754-36F99F4A7FD2}" name="Rank " dataDxfId="84"/>
    <tableColumn id="9" xr3:uid="{98832DE2-1C06-6242-A855-B44141962CD9}" name="Score3" dataDxfId="83"/>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23DFAE-849D-7E4F-94D5-433610A2BE83}" name="Table6654" displayName="Table6654" ref="AM31:AW65" totalsRowShown="0" headerRowDxfId="82" dataDxfId="81" tableBorderDxfId="80">
  <autoFilter ref="AM31:AW65" xr:uid="{A4D27727-CEA7-2E48-86B6-BCF8FD76B25E}"/>
  <sortState xmlns:xlrd2="http://schemas.microsoft.com/office/spreadsheetml/2017/richdata2" ref="AM32:AW65">
    <sortCondition ref="AM31:AM65"/>
  </sortState>
  <tableColumns count="11">
    <tableColumn id="1" xr3:uid="{B0AEC259-3454-2245-82E9-B604F0086C97}" name="Rank" dataDxfId="79"/>
    <tableColumn id="11" xr3:uid="{BD39A4D4-F4DF-9943-9CBD-6ACB8014A67B}" name="Moves + or -" dataDxfId="78"/>
    <tableColumn id="2" xr3:uid="{632D7B7B-C9C2-2D4C-905A-7618FF8F6E3A}" name="Country" dataDxfId="77"/>
    <tableColumn id="3" xr3:uid="{AA83AEFF-3F79-2240-BB4E-9B5654D1A7E9}" name="Score" dataDxfId="76"/>
    <tableColumn id="10" xr3:uid="{E8937008-DEC2-AE42-A3D5-B12B6438C14D}" name="DC Score" dataDxfId="75"/>
    <tableColumn id="4" xr3:uid="{DF547C11-2542-DC41-92A1-C51BF9511F7A}" name="Rank2" dataDxfId="74"/>
    <tableColumn id="5" xr3:uid="{9CA90F71-A9CB-2D40-98A0-F3BB8A731D20}" name="Score2" dataDxfId="73"/>
    <tableColumn id="6" xr3:uid="{00FBCFDF-BD87-DC42-8BF0-E846CE23C608}" name="Rank4" dataDxfId="72"/>
    <tableColumn id="7" xr3:uid="{EBFBF447-8C06-764C-9785-757DC6F42C1E}" name="Score5" dataDxfId="71"/>
    <tableColumn id="8" xr3:uid="{5BE4CB2C-45B5-8941-B2E3-1FA4FFA0A6C8}" name="Rank " dataDxfId="70"/>
    <tableColumn id="9" xr3:uid="{2B86EDA7-B007-1940-9999-193446E3ED8F}" name="Score3" dataDxfId="69"/>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9B9E23F-1B5F-8741-8FC1-586451F593EA}" name="Table6767" displayName="Table6767" ref="AZ31:BI65" totalsRowShown="0" headerRowDxfId="68" dataDxfId="67" tableBorderDxfId="66">
  <autoFilter ref="AZ31:BI65" xr:uid="{D0EE164C-2C2F-2B49-BBBB-B0C10E17A8F7}"/>
  <sortState xmlns:xlrd2="http://schemas.microsoft.com/office/spreadsheetml/2017/richdata2" ref="AZ32:BI65">
    <sortCondition ref="AZ31:AZ65"/>
  </sortState>
  <tableColumns count="10">
    <tableColumn id="1" xr3:uid="{C431A136-1E21-E646-8BA7-8E68F980ED7B}" name="Rank" dataDxfId="65"/>
    <tableColumn id="2" xr3:uid="{9C703FD6-9031-0F42-8707-D3DD35AB019D}" name="Country" dataDxfId="64"/>
    <tableColumn id="3" xr3:uid="{5201AF45-339A-9E41-A5AE-7705998E6B1C}" name="Score" dataDxfId="63"/>
    <tableColumn id="10" xr3:uid="{926BB259-2AE0-1240-AD34-7E993667281C}" name="DC Score" dataDxfId="62"/>
    <tableColumn id="4" xr3:uid="{328A9C63-B0E4-FE41-B053-103D1754A3BB}" name="Rank2" dataDxfId="61"/>
    <tableColumn id="5" xr3:uid="{9085102E-34AF-EB4D-B559-D64138AABCAD}" name="Score2" dataDxfId="60"/>
    <tableColumn id="6" xr3:uid="{C130EEF3-0338-F04E-BBE6-990E8DAA7608}" name="Rank4" dataDxfId="59"/>
    <tableColumn id="7" xr3:uid="{F1216396-71BD-D844-825D-D41D5E19975E}" name="Score5" dataDxfId="58"/>
    <tableColumn id="8" xr3:uid="{4D0BA581-EF39-0941-9028-2DF100431047}" name="Rank " dataDxfId="57"/>
    <tableColumn id="9" xr3:uid="{D44C9702-C69C-5E4C-9DAF-67392271D163}" name="Score3" dataDxfId="56"/>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280D1EB-37FD-9245-948B-E5B1F921A364}" name="Table10" displayName="Table10" ref="AT36:BF70" totalsRowShown="0" headerRowDxfId="55" tableBorderDxfId="54">
  <autoFilter ref="AT36:BF70" xr:uid="{5280D1EB-37FD-9245-948B-E5B1F921A364}"/>
  <sortState xmlns:xlrd2="http://schemas.microsoft.com/office/spreadsheetml/2017/richdata2" ref="AT37:BF70">
    <sortCondition ref="AT36:AT70"/>
  </sortState>
  <tableColumns count="13">
    <tableColumn id="1" xr3:uid="{9E5921B6-1199-E847-8ED6-6227E009A099}" name="Rank" dataDxfId="53"/>
    <tableColumn id="12" xr3:uid="{1AB9DD3F-286E-244A-A89F-2A2786BCAA0E}" name="Move + or -" dataDxfId="52"/>
    <tableColumn id="2" xr3:uid="{6C2D7F36-5BC6-0640-B5C7-ABDE050711F6}" name="Country" dataDxfId="51"/>
    <tableColumn id="3" xr3:uid="{7A04A360-1E26-1B4D-8AB0-A9ED89DBCF68}" name="Score" dataDxfId="50"/>
    <tableColumn id="13" xr3:uid="{72F2085B-B2EF-1243-8A06-37D90D5C4F17}" name="DC Score" dataDxfId="49"/>
    <tableColumn id="4" xr3:uid="{999379BB-5C7F-9F41-BFC6-CDB6F2FBF62C}" name="Rank2" dataDxfId="48"/>
    <tableColumn id="5" xr3:uid="{2D4A8932-966A-B843-98B4-215435CCEB0E}" name="Score2" dataDxfId="47"/>
    <tableColumn id="6" xr3:uid="{1B07B4EB-9F26-EC47-8DC7-487A4794C45B}" name="Rank3" dataDxfId="46"/>
    <tableColumn id="7" xr3:uid="{ED5875BC-14B0-8041-864F-11627F8DFCBA}" name="Score3" dataDxfId="45"/>
    <tableColumn id="8" xr3:uid="{AD6FC98D-393C-A445-9C7E-A7791D39355B}" name="Rank4 " dataDxfId="44"/>
    <tableColumn id="9" xr3:uid="{83D71528-9128-B54B-977D-65A2AB989D70}" name="Score4" dataDxfId="43"/>
    <tableColumn id="10" xr3:uid="{FF71C1B2-633D-0740-82CD-F1B4F34B7DF2}" name="Rank5" dataDxfId="42"/>
    <tableColumn id="11" xr3:uid="{2847C8D0-674D-C84B-9205-9A7743FDCDBA}" name="Score5" dataDxfId="41"/>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5C05B8E-2E29-3B4E-ABC9-918FDCE39399}" name="Table11" displayName="Table11" ref="BI36:BT70" totalsRowShown="0" headerRowDxfId="40" tableBorderDxfId="39">
  <autoFilter ref="BI36:BT70" xr:uid="{35C05B8E-2E29-3B4E-ABC9-918FDCE39399}"/>
  <sortState xmlns:xlrd2="http://schemas.microsoft.com/office/spreadsheetml/2017/richdata2" ref="BI37:BT70">
    <sortCondition ref="BI36:BI70"/>
  </sortState>
  <tableColumns count="12">
    <tableColumn id="1" xr3:uid="{F6E2ED81-04B1-144B-B189-302B7610CF94}" name="Rank" dataDxfId="38"/>
    <tableColumn id="2" xr3:uid="{CC1BEB75-B0D5-1740-9DCC-2193FCDC7BB8}" name="Country" dataDxfId="37"/>
    <tableColumn id="3" xr3:uid="{8C5CCB5F-5A70-0449-8687-2D9BFA51B04E}" name="Score" dataDxfId="36"/>
    <tableColumn id="12" xr3:uid="{30F3CDC7-2892-E448-93AC-0820C7C69E66}" name="DC Score" dataDxfId="35"/>
    <tableColumn id="4" xr3:uid="{2234BA9A-1109-6640-8EAB-FDF9B0BF5139}" name="Rank2" dataDxfId="34"/>
    <tableColumn id="5" xr3:uid="{B86A1D05-606A-104C-B608-060E3355F190}" name="Score2" dataDxfId="33"/>
    <tableColumn id="6" xr3:uid="{11F72ED5-044A-5048-A4DB-8719B5A28B95}" name="Rank3" dataDxfId="32"/>
    <tableColumn id="7" xr3:uid="{1DC010FF-5F85-EE4C-8335-82975C14F6F4}" name="Score3" dataDxfId="31"/>
    <tableColumn id="8" xr3:uid="{BBB3B281-DB48-B842-9D4C-E43DB5642406}" name="Rank4" dataDxfId="30"/>
    <tableColumn id="9" xr3:uid="{8F9538C5-0E7E-E449-8BCF-7AA0E6754665}" name="Score4" dataDxfId="29"/>
    <tableColumn id="10" xr3:uid="{F90FB86D-84A0-1D48-BB2F-9A2A1B533E43}" name="Rank5" dataDxfId="28"/>
    <tableColumn id="11" xr3:uid="{A86765F6-FF32-0A45-A3ED-E1226309C192}" name="Score5" dataDxfId="27"/>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A7C4D11-C176-8342-BD76-4DA062C81053}" name="Table14" displayName="Table14" ref="AM33:AW67" totalsRowShown="0" headerRowDxfId="26" dataDxfId="25" tableBorderDxfId="24">
  <autoFilter ref="AM33:AW67" xr:uid="{5A7C4D11-C176-8342-BD76-4DA062C81053}"/>
  <sortState xmlns:xlrd2="http://schemas.microsoft.com/office/spreadsheetml/2017/richdata2" ref="AM34:AW67">
    <sortCondition ref="AM33:AM67"/>
  </sortState>
  <tableColumns count="11">
    <tableColumn id="1" xr3:uid="{461AE83A-CB36-8246-BC50-AF9DD9662B26}" name="Rank" dataDxfId="23"/>
    <tableColumn id="10" xr3:uid="{9B8E36B6-209F-8A49-9D15-17D42FE066AD}" name="Moves + or -" dataDxfId="22"/>
    <tableColumn id="2" xr3:uid="{6836833B-25F7-6144-984D-17D116758ED0}" name="Country" dataDxfId="21"/>
    <tableColumn id="3" xr3:uid="{53BA6606-A2CE-224E-A7EB-CBA346B800D5}" name="Score" dataDxfId="20"/>
    <tableColumn id="11" xr3:uid="{85D8F410-1F69-7C4A-BD3D-2E238FF33FBB}" name="DC Score" dataDxfId="19"/>
    <tableColumn id="4" xr3:uid="{E626FFA9-B919-A345-A2ED-6BF0E8311CF7}" name="Rank2" dataDxfId="18"/>
    <tableColumn id="5" xr3:uid="{2725C8B1-C857-4643-AAC8-1E33DD42E5A5}" name="Score2" dataDxfId="17"/>
    <tableColumn id="6" xr3:uid="{01ABD643-801F-A14A-93BB-1C4273EA4952}" name="Rank3" dataDxfId="16"/>
    <tableColumn id="7" xr3:uid="{D69D7AFB-97E9-6142-8770-BDDDF63DD8BE}" name="Score3" dataDxfId="15"/>
    <tableColumn id="8" xr3:uid="{21D1A21F-7066-344C-AB3E-38D2753C87FE}" name="Rank4 " dataDxfId="14"/>
    <tableColumn id="9" xr3:uid="{1A0EB548-8535-9740-9B1F-87CF82A4C93B}" name="Score4" dataDxfId="13"/>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972BB4C-E88F-014C-86FD-ED38D5033E7E}" name="Table15" displayName="Table15" ref="AZ33:BI67" totalsRowShown="0" headerRowDxfId="12" dataDxfId="11" tableBorderDxfId="10">
  <autoFilter ref="AZ33:BI67" xr:uid="{9972BB4C-E88F-014C-86FD-ED38D5033E7E}"/>
  <sortState xmlns:xlrd2="http://schemas.microsoft.com/office/spreadsheetml/2017/richdata2" ref="AZ34:BI67">
    <sortCondition ref="AZ33:AZ67"/>
  </sortState>
  <tableColumns count="10">
    <tableColumn id="1" xr3:uid="{4483DFF8-6BDF-3741-8CE7-D1085D3BA8C8}" name="Rank" dataDxfId="9"/>
    <tableColumn id="2" xr3:uid="{999EA93D-A969-7B4E-ACA2-0D3C9623D7D6}" name="Country" dataDxfId="8"/>
    <tableColumn id="3" xr3:uid="{B411F582-DF7F-1B47-A44E-B6185CA0464D}" name="Score" dataDxfId="7"/>
    <tableColumn id="10" xr3:uid="{D1B0E0B0-E787-684A-8F1D-263ECB71EAC1}" name="DC Score" dataDxfId="6"/>
    <tableColumn id="4" xr3:uid="{2C6EA90F-43AA-9D4B-92DD-E63D4291BBA1}" name="Rank2" dataDxfId="5"/>
    <tableColumn id="5" xr3:uid="{04D42138-C463-E94B-89F6-EB2D041AC3BF}" name="Score2" dataDxfId="4"/>
    <tableColumn id="6" xr3:uid="{33152704-ACD1-7E4D-A597-6E3F43AE8201}" name="Rank3" dataDxfId="3"/>
    <tableColumn id="7" xr3:uid="{72F5F7F9-42BF-264E-9950-41F238562399}" name="Score3" dataDxfId="2"/>
    <tableColumn id="8" xr3:uid="{6533F032-E051-D640-AA22-6D763750C41F}" name="Rank4" dataDxfId="1"/>
    <tableColumn id="9" xr3:uid="{3E7E2FAC-B05E-0346-8EB6-2EC540A3A4D3}" name="Score4"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 Type="http://schemas.openxmlformats.org/officeDocument/2006/relationships/hyperlink" Target="https://data.worldbank.org/indicator/NY.GDP.MKTP.CD"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A89FD-F146-6647-9068-A2BB866BF353}">
  <sheetPr>
    <tabColor rgb="FFFF0000"/>
  </sheetPr>
  <dimension ref="A4:D37"/>
  <sheetViews>
    <sheetView tabSelected="1" zoomScale="49" zoomScaleNormal="60" workbookViewId="0">
      <selection activeCell="B13" sqref="B13"/>
    </sheetView>
  </sheetViews>
  <sheetFormatPr defaultColWidth="10.6640625" defaultRowHeight="15.5" x14ac:dyDescent="0.35"/>
  <cols>
    <col min="1" max="1" width="30.83203125" customWidth="1"/>
    <col min="2" max="2" width="45.83203125" customWidth="1"/>
    <col min="3" max="3" width="88.5" bestFit="1" customWidth="1"/>
    <col min="4" max="4" width="75.83203125" customWidth="1"/>
    <col min="5" max="6" width="10.83203125" customWidth="1"/>
  </cols>
  <sheetData>
    <row r="4" spans="3:4" x14ac:dyDescent="0.35">
      <c r="C4" s="201" t="s">
        <v>186</v>
      </c>
      <c r="D4" s="201"/>
    </row>
    <row r="5" spans="3:4" ht="30" customHeight="1" x14ac:dyDescent="0.35">
      <c r="C5" s="201"/>
      <c r="D5" s="201"/>
    </row>
    <row r="6" spans="3:4" ht="21" customHeight="1" x14ac:dyDescent="0.35">
      <c r="C6" s="202"/>
      <c r="D6" s="202"/>
    </row>
    <row r="7" spans="3:4" ht="16" customHeight="1" x14ac:dyDescent="0.35">
      <c r="C7" s="83"/>
      <c r="D7" s="83"/>
    </row>
    <row r="8" spans="3:4" ht="16" customHeight="1" x14ac:dyDescent="0.35">
      <c r="C8" s="83"/>
      <c r="D8" s="83"/>
    </row>
    <row r="9" spans="3:4" ht="16" customHeight="1" x14ac:dyDescent="0.35">
      <c r="C9" s="82"/>
      <c r="D9" s="82"/>
    </row>
    <row r="10" spans="3:4" ht="26" x14ac:dyDescent="0.6">
      <c r="C10" s="203" t="s">
        <v>187</v>
      </c>
      <c r="D10" s="203"/>
    </row>
    <row r="11" spans="3:4" ht="21" x14ac:dyDescent="0.5">
      <c r="C11" s="200" t="s">
        <v>112</v>
      </c>
      <c r="D11" s="200"/>
    </row>
    <row r="12" spans="3:4" ht="26" x14ac:dyDescent="0.6">
      <c r="C12" s="203" t="s">
        <v>187</v>
      </c>
      <c r="D12" s="203"/>
    </row>
    <row r="13" spans="3:4" ht="21" x14ac:dyDescent="0.5">
      <c r="C13" s="200" t="s">
        <v>111</v>
      </c>
      <c r="D13" s="200"/>
    </row>
    <row r="18" spans="1:4" x14ac:dyDescent="0.35">
      <c r="A18" s="34"/>
    </row>
    <row r="19" spans="1:4" x14ac:dyDescent="0.35">
      <c r="A19" s="34"/>
    </row>
    <row r="20" spans="1:4" s="198" customFormat="1" x14ac:dyDescent="0.35">
      <c r="A20" s="196" t="s">
        <v>185</v>
      </c>
      <c r="B20" s="196" t="s">
        <v>184</v>
      </c>
      <c r="C20" s="196" t="s">
        <v>183</v>
      </c>
      <c r="D20" s="197" t="s">
        <v>182</v>
      </c>
    </row>
    <row r="21" spans="1:4" s="190" customFormat="1" x14ac:dyDescent="0.35">
      <c r="A21" s="191" t="s">
        <v>181</v>
      </c>
      <c r="B21" s="190" t="s">
        <v>180</v>
      </c>
      <c r="C21" s="190" t="s">
        <v>179</v>
      </c>
    </row>
    <row r="22" spans="1:4" s="190" customFormat="1" x14ac:dyDescent="0.35">
      <c r="A22" s="192" t="s">
        <v>364</v>
      </c>
      <c r="B22" s="190" t="s">
        <v>366</v>
      </c>
      <c r="C22" s="190" t="s">
        <v>367</v>
      </c>
      <c r="D22" s="190" t="s">
        <v>481</v>
      </c>
    </row>
    <row r="23" spans="1:4" s="190" customFormat="1" x14ac:dyDescent="0.35">
      <c r="A23" s="192" t="s">
        <v>365</v>
      </c>
      <c r="B23" s="190" t="s">
        <v>366</v>
      </c>
      <c r="C23" s="190" t="s">
        <v>371</v>
      </c>
      <c r="D23" s="190" t="s">
        <v>480</v>
      </c>
    </row>
    <row r="24" spans="1:4" s="190" customFormat="1" x14ac:dyDescent="0.35">
      <c r="A24" s="193" t="s">
        <v>343</v>
      </c>
      <c r="B24" s="190" t="s">
        <v>270</v>
      </c>
      <c r="C24" s="190" t="s">
        <v>344</v>
      </c>
    </row>
    <row r="25" spans="1:4" s="190" customFormat="1" x14ac:dyDescent="0.35">
      <c r="A25" s="194" t="s">
        <v>249</v>
      </c>
      <c r="B25" s="190" t="s">
        <v>282</v>
      </c>
      <c r="C25" s="190" t="s">
        <v>355</v>
      </c>
    </row>
    <row r="26" spans="1:4" s="190" customFormat="1" ht="46.5" x14ac:dyDescent="0.35">
      <c r="A26" s="189" t="s">
        <v>248</v>
      </c>
      <c r="B26" s="190" t="s">
        <v>283</v>
      </c>
      <c r="C26" s="190" t="s">
        <v>354</v>
      </c>
      <c r="D26" s="195" t="s">
        <v>477</v>
      </c>
    </row>
    <row r="27" spans="1:4" s="190" customFormat="1" ht="79.5" customHeight="1" x14ac:dyDescent="0.35">
      <c r="A27" s="189" t="s">
        <v>176</v>
      </c>
      <c r="B27" s="190" t="s">
        <v>283</v>
      </c>
      <c r="C27" s="190" t="s">
        <v>353</v>
      </c>
      <c r="D27" s="195" t="s">
        <v>478</v>
      </c>
    </row>
    <row r="28" spans="1:4" s="190" customFormat="1" ht="31" x14ac:dyDescent="0.35">
      <c r="A28" s="189" t="s">
        <v>245</v>
      </c>
      <c r="B28" s="190" t="s">
        <v>283</v>
      </c>
      <c r="C28" s="190" t="s">
        <v>352</v>
      </c>
      <c r="D28" s="195" t="s">
        <v>488</v>
      </c>
    </row>
    <row r="29" spans="1:4" s="190" customFormat="1" x14ac:dyDescent="0.35">
      <c r="A29" s="194" t="s">
        <v>250</v>
      </c>
      <c r="B29" s="190" t="s">
        <v>282</v>
      </c>
      <c r="C29" s="190" t="s">
        <v>356</v>
      </c>
    </row>
    <row r="30" spans="1:4" s="190" customFormat="1" ht="145" customHeight="1" x14ac:dyDescent="0.35">
      <c r="A30" s="189" t="s">
        <v>252</v>
      </c>
      <c r="B30" s="190" t="s">
        <v>283</v>
      </c>
      <c r="C30" s="190" t="s">
        <v>351</v>
      </c>
      <c r="D30" s="195" t="s">
        <v>479</v>
      </c>
    </row>
    <row r="31" spans="1:4" s="190" customFormat="1" ht="93" x14ac:dyDescent="0.35">
      <c r="A31" s="189" t="s">
        <v>253</v>
      </c>
      <c r="B31" s="190" t="s">
        <v>283</v>
      </c>
      <c r="C31" s="190" t="s">
        <v>350</v>
      </c>
      <c r="D31" s="195" t="s">
        <v>482</v>
      </c>
    </row>
    <row r="32" spans="1:4" s="190" customFormat="1" x14ac:dyDescent="0.35">
      <c r="A32" s="189" t="s">
        <v>197</v>
      </c>
      <c r="B32" s="190" t="s">
        <v>283</v>
      </c>
      <c r="C32" s="190" t="s">
        <v>349</v>
      </c>
      <c r="D32" s="190" t="s">
        <v>483</v>
      </c>
    </row>
    <row r="33" spans="1:4" s="190" customFormat="1" ht="31" x14ac:dyDescent="0.35">
      <c r="A33" s="189" t="s">
        <v>254</v>
      </c>
      <c r="B33" s="190" t="s">
        <v>283</v>
      </c>
      <c r="C33" s="190" t="s">
        <v>348</v>
      </c>
      <c r="D33" s="195" t="s">
        <v>484</v>
      </c>
    </row>
    <row r="34" spans="1:4" s="190" customFormat="1" x14ac:dyDescent="0.35">
      <c r="A34" s="194" t="s">
        <v>251</v>
      </c>
      <c r="B34" s="190" t="s">
        <v>282</v>
      </c>
      <c r="C34" s="190" t="s">
        <v>357</v>
      </c>
    </row>
    <row r="35" spans="1:4" s="190" customFormat="1" ht="90.5" customHeight="1" x14ac:dyDescent="0.35">
      <c r="A35" s="189" t="s">
        <v>136</v>
      </c>
      <c r="B35" s="190" t="s">
        <v>283</v>
      </c>
      <c r="C35" s="190" t="s">
        <v>345</v>
      </c>
      <c r="D35" s="195" t="s">
        <v>485</v>
      </c>
    </row>
    <row r="36" spans="1:4" s="190" customFormat="1" ht="36" customHeight="1" x14ac:dyDescent="0.35">
      <c r="A36" s="189" t="s">
        <v>129</v>
      </c>
      <c r="B36" s="190" t="s">
        <v>283</v>
      </c>
      <c r="C36" s="190" t="s">
        <v>346</v>
      </c>
      <c r="D36" s="195" t="s">
        <v>486</v>
      </c>
    </row>
    <row r="37" spans="1:4" s="190" customFormat="1" ht="191" customHeight="1" x14ac:dyDescent="0.35">
      <c r="A37" s="189" t="s">
        <v>116</v>
      </c>
      <c r="B37" s="190" t="s">
        <v>283</v>
      </c>
      <c r="C37" s="190" t="s">
        <v>347</v>
      </c>
      <c r="D37" s="195" t="s">
        <v>487</v>
      </c>
    </row>
  </sheetData>
  <mergeCells count="6">
    <mergeCell ref="C13:D13"/>
    <mergeCell ref="C4:D5"/>
    <mergeCell ref="C6:D6"/>
    <mergeCell ref="C10:D10"/>
    <mergeCell ref="C11:D11"/>
    <mergeCell ref="C12:D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8B7E-1523-4343-B6A3-8F07322C0519}">
  <sheetPr>
    <tabColor rgb="FF84AB4C"/>
  </sheetPr>
  <dimension ref="A1:AL79"/>
  <sheetViews>
    <sheetView zoomScale="75" zoomScaleNormal="75" workbookViewId="0">
      <selection activeCell="H5" sqref="H5"/>
    </sheetView>
  </sheetViews>
  <sheetFormatPr defaultColWidth="10.6640625" defaultRowHeight="15.5" x14ac:dyDescent="0.35"/>
  <cols>
    <col min="1" max="1" width="25.83203125" customWidth="1"/>
    <col min="2" max="6" width="10.83203125" customWidth="1"/>
    <col min="7" max="38" width="20.83203125" customWidth="1"/>
    <col min="39" max="43" width="16.33203125" bestFit="1" customWidth="1"/>
  </cols>
  <sheetData>
    <row r="1" spans="1:38" s="44" customFormat="1" ht="22" customHeight="1" x14ac:dyDescent="0.35">
      <c r="A1" s="68" t="s">
        <v>236</v>
      </c>
      <c r="B1" s="46"/>
      <c r="C1" s="46"/>
      <c r="D1" s="46"/>
      <c r="E1" s="46"/>
      <c r="F1" s="46"/>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row>
    <row r="2" spans="1:38" x14ac:dyDescent="0.35">
      <c r="A2" s="16" t="s">
        <v>112</v>
      </c>
      <c r="B2" s="16"/>
      <c r="C2" s="16"/>
      <c r="D2" s="16"/>
      <c r="E2" s="16"/>
      <c r="F2" s="16"/>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row>
    <row r="3" spans="1:38" x14ac:dyDescent="0.35">
      <c r="A3" s="43" t="s">
        <v>117</v>
      </c>
      <c r="B3" t="s">
        <v>283</v>
      </c>
    </row>
    <row r="4" spans="1:38" x14ac:dyDescent="0.35">
      <c r="A4" s="43" t="s">
        <v>261</v>
      </c>
      <c r="B4" t="s">
        <v>262</v>
      </c>
    </row>
    <row r="5" spans="1:38" x14ac:dyDescent="0.35">
      <c r="A5" s="149" t="s">
        <v>241</v>
      </c>
      <c r="B5" t="s">
        <v>151</v>
      </c>
    </row>
    <row r="6" spans="1:38" x14ac:dyDescent="0.35">
      <c r="A6" s="138" t="s">
        <v>255</v>
      </c>
      <c r="B6" t="s">
        <v>252</v>
      </c>
    </row>
    <row r="7" spans="1:38" x14ac:dyDescent="0.35">
      <c r="A7" s="39" t="s">
        <v>260</v>
      </c>
      <c r="B7" t="s">
        <v>289</v>
      </c>
    </row>
    <row r="8" spans="1:38" x14ac:dyDescent="0.35">
      <c r="A8" s="36" t="s">
        <v>115</v>
      </c>
      <c r="B8" s="38">
        <v>0.5</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row>
    <row r="9" spans="1:38" x14ac:dyDescent="0.35">
      <c r="A9" s="36" t="s">
        <v>28</v>
      </c>
      <c r="B9" t="s">
        <v>302</v>
      </c>
    </row>
    <row r="10" spans="1:38" x14ac:dyDescent="0.35">
      <c r="A10" s="36" t="s">
        <v>114</v>
      </c>
      <c r="B10" s="38">
        <v>0.8</v>
      </c>
    </row>
    <row r="11" spans="1:38" x14ac:dyDescent="0.35">
      <c r="A11" s="36" t="s">
        <v>27</v>
      </c>
      <c r="B11" t="s">
        <v>303</v>
      </c>
      <c r="C11" s="41"/>
      <c r="D11" s="41"/>
      <c r="E11" s="41"/>
      <c r="F11" s="41"/>
      <c r="G11" s="41"/>
      <c r="H11" s="41"/>
      <c r="I11" s="41"/>
      <c r="J11" s="41"/>
      <c r="K11" s="41"/>
      <c r="L11" s="41"/>
      <c r="M11" s="41"/>
      <c r="N11" s="41"/>
      <c r="O11" s="41"/>
      <c r="P11" s="41"/>
      <c r="Q11" s="41"/>
      <c r="R11" s="41"/>
      <c r="S11" s="41"/>
      <c r="T11" s="41"/>
      <c r="U11" s="41"/>
      <c r="V11" s="40"/>
      <c r="W11" s="41"/>
      <c r="X11" s="41"/>
      <c r="Y11" s="41"/>
      <c r="Z11" s="41"/>
      <c r="AA11" s="41"/>
      <c r="AB11" s="41"/>
      <c r="AC11" s="41"/>
      <c r="AD11" s="41"/>
      <c r="AE11" s="41"/>
      <c r="AF11" s="41"/>
      <c r="AG11" s="41"/>
      <c r="AH11" s="41"/>
      <c r="AI11" s="41"/>
      <c r="AJ11" s="41"/>
      <c r="AK11" s="41"/>
      <c r="AL11" s="40"/>
    </row>
    <row r="12" spans="1:38" x14ac:dyDescent="0.35">
      <c r="A12" s="36" t="s">
        <v>114</v>
      </c>
      <c r="B12" s="38">
        <v>0.2</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row>
    <row r="13" spans="1:38" x14ac:dyDescent="0.35">
      <c r="A13" s="39" t="s">
        <v>260</v>
      </c>
      <c r="B13" t="s">
        <v>165</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row>
    <row r="14" spans="1:38" x14ac:dyDescent="0.35">
      <c r="A14" s="36" t="s">
        <v>115</v>
      </c>
      <c r="B14" s="38">
        <v>0.5</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row>
    <row r="15" spans="1:38" x14ac:dyDescent="0.35">
      <c r="A15" s="36" t="s">
        <v>28</v>
      </c>
      <c r="B15" t="s">
        <v>292</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row>
    <row r="16" spans="1:38" x14ac:dyDescent="0.35">
      <c r="A16" s="36" t="s">
        <v>114</v>
      </c>
      <c r="B16" s="38">
        <v>1</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row>
    <row r="17" spans="1:38" x14ac:dyDescent="0.35">
      <c r="A17" s="36" t="s">
        <v>27</v>
      </c>
      <c r="B17" t="s">
        <v>293</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row>
    <row r="18" spans="1:38" x14ac:dyDescent="0.35">
      <c r="A18" s="36" t="s">
        <v>114</v>
      </c>
      <c r="B18" s="38">
        <v>0</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row>
    <row r="19" spans="1:38" x14ac:dyDescent="0.35">
      <c r="A19" s="36" t="s">
        <v>113</v>
      </c>
      <c r="B19" s="24" t="s">
        <v>246</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row>
    <row r="20" spans="1:38" x14ac:dyDescent="0.35">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row>
    <row r="21" spans="1:38" x14ac:dyDescent="0.35">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row>
    <row r="22" spans="1:38" x14ac:dyDescent="0.35">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row>
    <row r="23" spans="1:38" x14ac:dyDescent="0.35">
      <c r="C23" s="24"/>
      <c r="D23" s="24"/>
      <c r="E23" s="24"/>
      <c r="F23" s="24"/>
      <c r="G23" s="241" t="s">
        <v>236</v>
      </c>
      <c r="H23" s="241"/>
      <c r="I23" s="241"/>
      <c r="J23" s="241"/>
      <c r="K23" s="241"/>
      <c r="L23" s="241"/>
      <c r="M23" s="241"/>
      <c r="N23" s="241"/>
      <c r="O23" s="241"/>
      <c r="P23" s="241"/>
      <c r="Q23" s="241"/>
      <c r="R23" s="241"/>
      <c r="S23" s="241"/>
      <c r="T23" s="241"/>
      <c r="U23" s="241"/>
      <c r="V23" s="24"/>
      <c r="W23" s="241" t="s">
        <v>236</v>
      </c>
      <c r="X23" s="241"/>
      <c r="Y23" s="241"/>
      <c r="Z23" s="241"/>
      <c r="AA23" s="241"/>
      <c r="AB23" s="241"/>
      <c r="AC23" s="241"/>
      <c r="AD23" s="241"/>
      <c r="AE23" s="241"/>
      <c r="AF23" s="241"/>
      <c r="AG23" s="241"/>
      <c r="AH23" s="241"/>
      <c r="AI23" s="241"/>
      <c r="AJ23" s="241"/>
      <c r="AK23" s="241"/>
      <c r="AL23" s="24"/>
    </row>
    <row r="24" spans="1:38" x14ac:dyDescent="0.35">
      <c r="C24" s="24"/>
      <c r="D24" s="24"/>
      <c r="E24" s="24"/>
      <c r="F24" s="24"/>
      <c r="G24" s="249" t="s">
        <v>112</v>
      </c>
      <c r="H24" s="249"/>
      <c r="I24" s="249"/>
      <c r="J24" s="249"/>
      <c r="K24" s="249"/>
      <c r="L24" s="249"/>
      <c r="M24" s="249"/>
      <c r="N24" s="249"/>
      <c r="O24" s="249"/>
      <c r="P24" s="249"/>
      <c r="Q24" s="249"/>
      <c r="R24" s="249"/>
      <c r="S24" s="249"/>
      <c r="T24" s="249"/>
      <c r="U24" s="249"/>
      <c r="V24" s="24"/>
      <c r="W24" s="249" t="s">
        <v>111</v>
      </c>
      <c r="X24" s="249"/>
      <c r="Y24" s="249"/>
      <c r="Z24" s="249"/>
      <c r="AA24" s="249"/>
      <c r="AB24" s="249"/>
      <c r="AC24" s="249"/>
      <c r="AD24" s="249"/>
      <c r="AE24" s="249"/>
      <c r="AF24" s="249"/>
      <c r="AG24" s="249"/>
      <c r="AH24" s="249"/>
      <c r="AI24" s="249"/>
      <c r="AJ24" s="249"/>
      <c r="AK24" s="249"/>
      <c r="AL24" s="24"/>
    </row>
    <row r="25" spans="1:38" x14ac:dyDescent="0.35">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row>
    <row r="26" spans="1:38" x14ac:dyDescent="0.35">
      <c r="C26" s="24"/>
      <c r="D26" s="24"/>
      <c r="E26" s="24"/>
      <c r="F26" s="24"/>
      <c r="G26" s="136" t="s">
        <v>256</v>
      </c>
      <c r="H26" s="24"/>
      <c r="O26" s="24"/>
      <c r="U26" s="77" t="s">
        <v>188</v>
      </c>
      <c r="V26" s="24"/>
      <c r="W26" s="136" t="s">
        <v>257</v>
      </c>
      <c r="X26" s="24"/>
      <c r="AE26" s="24"/>
      <c r="AH26" s="84" t="s">
        <v>188</v>
      </c>
      <c r="AK26" s="84" t="s">
        <v>188</v>
      </c>
      <c r="AL26" s="24"/>
    </row>
    <row r="27" spans="1:38" x14ac:dyDescent="0.35">
      <c r="C27" s="24"/>
      <c r="D27" s="24"/>
      <c r="E27" s="24"/>
      <c r="F27" s="24"/>
      <c r="G27" s="144" t="s">
        <v>255</v>
      </c>
      <c r="H27" s="150" t="s">
        <v>32</v>
      </c>
      <c r="I27" s="27" t="s">
        <v>32</v>
      </c>
      <c r="J27" s="26" t="s">
        <v>31</v>
      </c>
      <c r="K27" s="28" t="s">
        <v>30</v>
      </c>
      <c r="L27" s="27" t="s">
        <v>32</v>
      </c>
      <c r="M27" s="26" t="s">
        <v>31</v>
      </c>
      <c r="N27" s="28" t="s">
        <v>30</v>
      </c>
      <c r="O27" s="150" t="s">
        <v>32</v>
      </c>
      <c r="P27" s="27" t="s">
        <v>32</v>
      </c>
      <c r="Q27" s="26" t="s">
        <v>31</v>
      </c>
      <c r="R27" s="28" t="s">
        <v>30</v>
      </c>
      <c r="S27" s="27" t="s">
        <v>32</v>
      </c>
      <c r="T27" s="26" t="s">
        <v>31</v>
      </c>
      <c r="U27" s="25" t="s">
        <v>30</v>
      </c>
      <c r="V27" s="24"/>
      <c r="W27" s="144" t="s">
        <v>255</v>
      </c>
      <c r="X27" s="150" t="s">
        <v>32</v>
      </c>
      <c r="Y27" s="27" t="s">
        <v>32</v>
      </c>
      <c r="Z27" s="26" t="s">
        <v>31</v>
      </c>
      <c r="AA27" s="28" t="s">
        <v>30</v>
      </c>
      <c r="AB27" s="27" t="s">
        <v>32</v>
      </c>
      <c r="AC27" s="26" t="s">
        <v>31</v>
      </c>
      <c r="AD27" s="28" t="s">
        <v>30</v>
      </c>
      <c r="AE27" s="150" t="s">
        <v>32</v>
      </c>
      <c r="AF27" s="27" t="s">
        <v>32</v>
      </c>
      <c r="AG27" s="26" t="s">
        <v>31</v>
      </c>
      <c r="AH27" s="25" t="s">
        <v>30</v>
      </c>
      <c r="AI27" s="27" t="s">
        <v>32</v>
      </c>
      <c r="AJ27" s="26" t="s">
        <v>31</v>
      </c>
      <c r="AK27" s="25" t="s">
        <v>30</v>
      </c>
      <c r="AL27" s="24"/>
    </row>
    <row r="28" spans="1:38" x14ac:dyDescent="0.35">
      <c r="C28" s="24"/>
      <c r="D28" s="24"/>
      <c r="E28" s="24"/>
      <c r="F28" s="24"/>
      <c r="G28" s="24"/>
      <c r="H28" s="23">
        <v>0.5</v>
      </c>
      <c r="I28" s="22">
        <v>0.8</v>
      </c>
      <c r="J28" s="22">
        <f>_xlfn.STDEV.P(K33:K69)</f>
        <v>0.23944302697488187</v>
      </c>
      <c r="K28" s="22">
        <f>AVERAGE(K33:K69)</f>
        <v>0.16955425812107255</v>
      </c>
      <c r="L28" s="22">
        <v>0.2</v>
      </c>
      <c r="M28" s="22">
        <f>_xlfn.STDEV.P(N33:N69)</f>
        <v>0.335953310379978</v>
      </c>
      <c r="N28" s="22">
        <f>AVERAGE(N33:N69)</f>
        <v>-7.6269192278161688E-2</v>
      </c>
      <c r="O28" s="23">
        <v>0.5</v>
      </c>
      <c r="P28" s="22">
        <v>1</v>
      </c>
      <c r="Q28" s="22">
        <f>_xlfn.STDEV.P(R33:R69)</f>
        <v>5.1438530177021553</v>
      </c>
      <c r="R28" s="22">
        <f>AVERAGE(R33:R69)</f>
        <v>5.7380113963155468</v>
      </c>
      <c r="S28" s="22">
        <v>0</v>
      </c>
      <c r="T28" s="22" t="e">
        <f>_xlfn.STDEV.P(U33:U69)</f>
        <v>#DIV/0!</v>
      </c>
      <c r="U28" s="5" t="e">
        <f>AVERAGE(U33:U69)</f>
        <v>#DIV/0!</v>
      </c>
      <c r="V28" s="22"/>
      <c r="W28" s="24"/>
      <c r="X28" s="23">
        <v>1</v>
      </c>
      <c r="Y28" s="22">
        <v>0.8</v>
      </c>
      <c r="Z28" s="22">
        <f>_xlfn.STDEV.P(AA33:AA69)</f>
        <v>0.62953798119986648</v>
      </c>
      <c r="AA28" s="22">
        <f>AVERAGE(AA33:AA69)</f>
        <v>0.30359013761390857</v>
      </c>
      <c r="AB28" s="22">
        <v>0.2</v>
      </c>
      <c r="AC28" s="22">
        <f>_xlfn.STDEV.P(AD33:AD69)</f>
        <v>0.34379472553639706</v>
      </c>
      <c r="AD28" s="22">
        <f>AVERAGE(AD33:AD69)</f>
        <v>-0.16429755791002171</v>
      </c>
      <c r="AE28" s="23">
        <v>0</v>
      </c>
      <c r="AF28" s="22">
        <v>0.8</v>
      </c>
      <c r="AG28" s="22" t="e">
        <f>_xlfn.STDEV.P(AH33:AH69)</f>
        <v>#DIV/0!</v>
      </c>
      <c r="AH28" s="5" t="e">
        <f>AVERAGE(AH33:AH69)</f>
        <v>#DIV/0!</v>
      </c>
      <c r="AI28" s="22">
        <v>0.2</v>
      </c>
      <c r="AJ28" s="22" t="e">
        <f>_xlfn.STDEV.P(AK33:AK69)</f>
        <v>#DIV/0!</v>
      </c>
      <c r="AK28" s="5" t="e">
        <f>AVERAGE(AK33:AK69)</f>
        <v>#DIV/0!</v>
      </c>
      <c r="AL28" s="22"/>
    </row>
    <row r="29" spans="1:38" ht="16" customHeight="1" x14ac:dyDescent="0.35">
      <c r="A29" s="21" t="s">
        <v>110</v>
      </c>
      <c r="B29" s="21"/>
      <c r="C29" s="21"/>
      <c r="D29" s="21"/>
      <c r="E29" s="21"/>
      <c r="F29" s="21"/>
      <c r="G29" s="246" t="s">
        <v>259</v>
      </c>
      <c r="H29" s="244" t="s">
        <v>281</v>
      </c>
      <c r="I29" s="238" t="s">
        <v>28</v>
      </c>
      <c r="J29" s="248"/>
      <c r="K29" s="248"/>
      <c r="L29" s="248" t="s">
        <v>27</v>
      </c>
      <c r="M29" s="248"/>
      <c r="N29" s="240"/>
      <c r="O29" s="244" t="s">
        <v>281</v>
      </c>
      <c r="P29" s="238" t="s">
        <v>28</v>
      </c>
      <c r="Q29" s="248"/>
      <c r="R29" s="248"/>
      <c r="S29" s="248" t="s">
        <v>27</v>
      </c>
      <c r="T29" s="248"/>
      <c r="U29" s="240"/>
      <c r="V29" s="20"/>
      <c r="W29" s="246" t="s">
        <v>259</v>
      </c>
      <c r="X29" s="244" t="s">
        <v>281</v>
      </c>
      <c r="Y29" s="238" t="s">
        <v>28</v>
      </c>
      <c r="Z29" s="248"/>
      <c r="AA29" s="248"/>
      <c r="AB29" s="248" t="s">
        <v>27</v>
      </c>
      <c r="AC29" s="248"/>
      <c r="AD29" s="240"/>
      <c r="AE29" s="244" t="s">
        <v>281</v>
      </c>
      <c r="AF29" s="238" t="s">
        <v>28</v>
      </c>
      <c r="AG29" s="248"/>
      <c r="AH29" s="248"/>
      <c r="AI29" s="248" t="s">
        <v>27</v>
      </c>
      <c r="AJ29" s="248"/>
      <c r="AK29" s="240"/>
      <c r="AL29" s="20"/>
    </row>
    <row r="30" spans="1:38" x14ac:dyDescent="0.35">
      <c r="C30" s="129"/>
      <c r="D30" s="129"/>
      <c r="E30" s="129"/>
      <c r="F30" s="129"/>
      <c r="G30" s="246"/>
      <c r="H30" s="244"/>
      <c r="I30" s="204" t="s">
        <v>289</v>
      </c>
      <c r="J30" s="204"/>
      <c r="K30" s="208"/>
      <c r="L30" s="204" t="s">
        <v>289</v>
      </c>
      <c r="M30" s="204"/>
      <c r="N30" s="208"/>
      <c r="O30" s="244"/>
      <c r="P30" s="204" t="s">
        <v>165</v>
      </c>
      <c r="Q30" s="204"/>
      <c r="R30" s="208"/>
      <c r="S30" s="204" t="s">
        <v>165</v>
      </c>
      <c r="T30" s="204"/>
      <c r="U30" s="208"/>
      <c r="V30" s="129"/>
      <c r="W30" s="246"/>
      <c r="X30" s="244"/>
      <c r="Y30" s="204" t="s">
        <v>289</v>
      </c>
      <c r="Z30" s="204"/>
      <c r="AA30" s="208"/>
      <c r="AB30" s="204" t="s">
        <v>289</v>
      </c>
      <c r="AC30" s="204"/>
      <c r="AD30" s="208"/>
      <c r="AE30" s="244"/>
      <c r="AF30" s="204" t="s">
        <v>165</v>
      </c>
      <c r="AG30" s="204"/>
      <c r="AH30" s="208"/>
      <c r="AI30" s="204" t="s">
        <v>165</v>
      </c>
      <c r="AJ30" s="204"/>
      <c r="AK30" s="208"/>
      <c r="AL30" s="129"/>
    </row>
    <row r="31" spans="1:38" x14ac:dyDescent="0.35">
      <c r="C31" s="204" t="s">
        <v>23</v>
      </c>
      <c r="D31" s="204"/>
      <c r="E31" s="204"/>
      <c r="F31" s="204"/>
      <c r="G31" s="246"/>
      <c r="H31" s="244"/>
      <c r="I31" s="204" t="s">
        <v>155</v>
      </c>
      <c r="J31" s="204"/>
      <c r="K31" s="208"/>
      <c r="L31" s="237" t="s">
        <v>164</v>
      </c>
      <c r="M31" s="204"/>
      <c r="N31" s="208"/>
      <c r="O31" s="244"/>
      <c r="P31" s="204" t="s">
        <v>193</v>
      </c>
      <c r="Q31" s="204"/>
      <c r="R31" s="208"/>
      <c r="S31" s="237" t="s">
        <v>195</v>
      </c>
      <c r="T31" s="204"/>
      <c r="U31" s="208"/>
      <c r="W31" s="246"/>
      <c r="X31" s="244"/>
      <c r="Y31" s="204" t="s">
        <v>163</v>
      </c>
      <c r="Z31" s="204"/>
      <c r="AA31" s="208"/>
      <c r="AB31" s="237" t="s">
        <v>162</v>
      </c>
      <c r="AC31" s="204"/>
      <c r="AD31" s="208"/>
      <c r="AE31" s="244"/>
      <c r="AF31" s="204" t="s">
        <v>194</v>
      </c>
      <c r="AG31" s="204"/>
      <c r="AH31" s="208"/>
      <c r="AI31" s="237" t="s">
        <v>196</v>
      </c>
      <c r="AJ31" s="204"/>
      <c r="AK31" s="208"/>
    </row>
    <row r="32" spans="1:38" x14ac:dyDescent="0.35">
      <c r="A32" s="18" t="s">
        <v>12</v>
      </c>
      <c r="B32" s="18" t="s">
        <v>11</v>
      </c>
      <c r="C32" s="18" t="s">
        <v>10</v>
      </c>
      <c r="D32" s="18" t="s">
        <v>9</v>
      </c>
      <c r="E32" s="18" t="s">
        <v>8</v>
      </c>
      <c r="F32" s="18" t="s">
        <v>7</v>
      </c>
      <c r="G32" s="247"/>
      <c r="H32" s="245"/>
      <c r="I32" s="18" t="s">
        <v>6</v>
      </c>
      <c r="J32" s="18" t="s">
        <v>5</v>
      </c>
      <c r="K32" s="17" t="s">
        <v>4</v>
      </c>
      <c r="L32" s="18" t="s">
        <v>6</v>
      </c>
      <c r="M32" s="18" t="s">
        <v>5</v>
      </c>
      <c r="N32" s="17" t="s">
        <v>4</v>
      </c>
      <c r="O32" s="245"/>
      <c r="P32" s="18" t="s">
        <v>6</v>
      </c>
      <c r="Q32" s="18" t="s">
        <v>5</v>
      </c>
      <c r="R32" s="17" t="s">
        <v>4</v>
      </c>
      <c r="S32" s="18" t="s">
        <v>6</v>
      </c>
      <c r="T32" s="18" t="s">
        <v>5</v>
      </c>
      <c r="U32" s="17" t="s">
        <v>4</v>
      </c>
      <c r="W32" s="247"/>
      <c r="X32" s="245"/>
      <c r="Y32" s="18" t="s">
        <v>6</v>
      </c>
      <c r="Z32" s="18" t="s">
        <v>5</v>
      </c>
      <c r="AA32" s="17" t="s">
        <v>4</v>
      </c>
      <c r="AB32" s="18" t="s">
        <v>6</v>
      </c>
      <c r="AC32" s="18" t="s">
        <v>5</v>
      </c>
      <c r="AD32" s="17" t="s">
        <v>4</v>
      </c>
      <c r="AE32" s="245"/>
      <c r="AF32" s="18" t="s">
        <v>6</v>
      </c>
      <c r="AG32" s="18" t="s">
        <v>5</v>
      </c>
      <c r="AH32" s="17" t="s">
        <v>4</v>
      </c>
      <c r="AI32" s="18" t="s">
        <v>6</v>
      </c>
      <c r="AJ32" s="18" t="s">
        <v>5</v>
      </c>
      <c r="AK32" s="17" t="s">
        <v>4</v>
      </c>
    </row>
    <row r="33" spans="1:38" x14ac:dyDescent="0.35">
      <c r="A33" t="s">
        <v>109</v>
      </c>
      <c r="B33" t="s">
        <v>108</v>
      </c>
      <c r="C33" t="s">
        <v>3</v>
      </c>
      <c r="E33" t="s">
        <v>3</v>
      </c>
      <c r="F33" t="s">
        <v>3</v>
      </c>
      <c r="G33" s="6">
        <f>IF(H33="ND","ND",(H33*$H$28)+IF(O33="ND","ND",(O33*$O$28)))</f>
        <v>13.382690980694772</v>
      </c>
      <c r="H33" s="4">
        <f t="shared" ref="H33:H52" si="0">IF(I33="ND","ND",(I33*$I$28)+IF(L33="ND","ND",(L33*$L$28)))</f>
        <v>7.57748109525145</v>
      </c>
      <c r="I33" s="3">
        <f t="shared" ref="I33:I69" si="1">IF(K33="ND","ND",MIN(MAX((K33-$K$28)/$J$28,-2.5),2.5)*4+10)</f>
        <v>7.6867394722338602</v>
      </c>
      <c r="J33" s="3">
        <f t="shared" ref="J33:J69" si="2">IF(K33="ND","ND",(K33-$K$28)/$J$28)</f>
        <v>-0.57831513194153505</v>
      </c>
      <c r="K33" s="2">
        <v>3.1080732383613204E-2</v>
      </c>
      <c r="L33" s="3">
        <f t="shared" ref="L33:L69" si="3">IF(N33="ND","ND",MIN(MAX((N33-$N$28)/$M$28,-2.5),2.5)*4+10)</f>
        <v>7.1404475873218072</v>
      </c>
      <c r="M33" s="3">
        <f t="shared" ref="M33:M69" si="4">IF(N33="ND","ND",(N33-$N$28)/$M$28)</f>
        <v>-0.71488810316954832</v>
      </c>
      <c r="N33" s="33">
        <v>-0.3164382170892347</v>
      </c>
      <c r="O33" s="4">
        <f t="shared" ref="O33:O69" si="5">IF(P33="ND","ND",(P33*$P$28))</f>
        <v>19.187900866138094</v>
      </c>
      <c r="P33" s="3">
        <f t="shared" ref="P33:P69" si="6">IF(R33="ND","ND",MIN(MAX((R33-$R$28)/$Q$28,-2.5),2.5)*4+10)</f>
        <v>19.187900866138094</v>
      </c>
      <c r="Q33" s="3">
        <f t="shared" ref="Q33:Q69" si="7">IF(R33="ND","ND",(R33-$R$28)/$Q$28)</f>
        <v>2.2969752165345234</v>
      </c>
      <c r="R33" s="2">
        <v>17.553314295473715</v>
      </c>
      <c r="S33" s="3" t="str">
        <f t="shared" ref="S33:S66" si="8">IF(U33="ND","ND",MIN(MAX((U33-$U$28)/$T$28,-2.5),2.5)*4+10)</f>
        <v>ND</v>
      </c>
      <c r="T33" s="3" t="str">
        <f t="shared" ref="T33:T66" si="9">IF(U33="ND","ND",(U33-$U$28)/$T$28)</f>
        <v>ND</v>
      </c>
      <c r="U33" s="56" t="s">
        <v>0</v>
      </c>
      <c r="V33" s="3"/>
      <c r="W33" s="6">
        <f>IF(X33="ND","ND",(X33*$X$28))</f>
        <v>11.400764551402723</v>
      </c>
      <c r="X33" s="4">
        <f t="shared" ref="X33:X69" si="10">IF(Y33="ND","ND",(Y33*$Y$28)+IF(AB33="ND","ND",(AB33*$AB$28)))</f>
        <v>11.400764551402723</v>
      </c>
      <c r="Y33" s="3">
        <f>IF(AA33="ND","ND",MIN(MAX((AA33-$AA$28)/$Z$28,-2.5),2.5)*4+10)</f>
        <v>10.964809228326393</v>
      </c>
      <c r="Z33" s="3">
        <f t="shared" ref="Z33:Z69" si="11">IF(AA33="ND","ND",(AA33-$AA$28)/$Z$28)</f>
        <v>0.24120230708159829</v>
      </c>
      <c r="AA33" s="2">
        <v>0.45543615107480823</v>
      </c>
      <c r="AB33" s="3">
        <f t="shared" ref="AB33:AB69" si="12">IF(AD33="ND","ND",MIN(MAX((AD33-$AD$28)/$AC$28,-2.5),2.5)*4+10)</f>
        <v>13.144585843708047</v>
      </c>
      <c r="AC33" s="3">
        <f t="shared" ref="AC33:AC69" si="13">IF(AD33="ND","ND",(AD33-$AD$28)/$AC$28)</f>
        <v>0.7861464609270119</v>
      </c>
      <c r="AD33" s="2">
        <v>0.10597544885579024</v>
      </c>
      <c r="AE33" s="4" t="str">
        <f t="shared" ref="AE33:AE69" si="14">IF(AF33="ND","ND",(AF33*$AF$28)+IF(AI33="ND","ND",(AI33*$AI$28)))</f>
        <v>ND</v>
      </c>
      <c r="AF33" s="3" t="str">
        <f>IF(AH33="ND","ND",MIN(MAX((AH33-$AH$28)/$AG$28,-2.5),2.5)*4+10)</f>
        <v>ND</v>
      </c>
      <c r="AG33" s="3" t="str">
        <f>IF(AH33="ND","ND",(AH33-$AH$28)/$AG$28)</f>
        <v>ND</v>
      </c>
      <c r="AH33" s="56" t="s">
        <v>0</v>
      </c>
      <c r="AI33" s="3" t="str">
        <f>IF(AK33="ND","ND",MIN(MAX((AK33-$AK$28)/$AJ$28,-2.5),2.5)*4+10)</f>
        <v>ND</v>
      </c>
      <c r="AJ33" s="3" t="str">
        <f>IF(AK33="ND","ND",(AK33-$AK$28)/$AJ$28)</f>
        <v>ND</v>
      </c>
      <c r="AK33" s="56" t="s">
        <v>0</v>
      </c>
      <c r="AL33" s="3"/>
    </row>
    <row r="34" spans="1:38" x14ac:dyDescent="0.35">
      <c r="A34" t="s">
        <v>107</v>
      </c>
      <c r="B34" t="s">
        <v>106</v>
      </c>
      <c r="C34" t="s">
        <v>3</v>
      </c>
      <c r="D34" t="s">
        <v>3</v>
      </c>
      <c r="E34" t="s">
        <v>3</v>
      </c>
      <c r="F34" t="s">
        <v>3</v>
      </c>
      <c r="G34" s="6">
        <f>IF(H34="ND","ND",(H34*$H$28)+IF(O34="ND","ND",(O34*$O$28)))</f>
        <v>8.7726696305404062</v>
      </c>
      <c r="H34" s="4">
        <f t="shared" si="0"/>
        <v>8.8376811650182923</v>
      </c>
      <c r="I34" s="3">
        <f t="shared" si="1"/>
        <v>8.5668501265269974</v>
      </c>
      <c r="J34" s="3">
        <f t="shared" si="2"/>
        <v>-0.35828746836825043</v>
      </c>
      <c r="K34" s="2">
        <v>8.3764822167811434E-2</v>
      </c>
      <c r="L34" s="3">
        <f t="shared" si="3"/>
        <v>9.9210053189834699</v>
      </c>
      <c r="M34" s="3">
        <f t="shared" si="4"/>
        <v>-1.9748670254132392E-2</v>
      </c>
      <c r="N34" s="2">
        <v>-8.2903823425640066E-2</v>
      </c>
      <c r="O34" s="4">
        <f t="shared" si="5"/>
        <v>8.7076580960625218</v>
      </c>
      <c r="P34" s="3">
        <f t="shared" si="6"/>
        <v>8.7076580960625218</v>
      </c>
      <c r="Q34" s="3">
        <f t="shared" si="7"/>
        <v>-0.32308547598436965</v>
      </c>
      <c r="R34" s="2">
        <v>4.0761071956976096</v>
      </c>
      <c r="S34" s="3" t="str">
        <f t="shared" si="8"/>
        <v>ND</v>
      </c>
      <c r="T34" s="3" t="str">
        <f t="shared" si="9"/>
        <v>ND</v>
      </c>
      <c r="U34" s="56" t="s">
        <v>0</v>
      </c>
      <c r="V34" s="3"/>
      <c r="W34" s="6">
        <f t="shared" ref="W34:W69" si="15">IF(X34="ND","ND",(X34*$X$28))</f>
        <v>10.057226133798974</v>
      </c>
      <c r="X34" s="4">
        <f t="shared" si="10"/>
        <v>10.057226133798974</v>
      </c>
      <c r="Y34" s="3">
        <f t="shared" ref="Y34:Y69" si="16">IF(AA34="ND","ND",MIN(MAX((AA34-$AA$28)/$Z$28,-2.5),2.5)*4+10)</f>
        <v>8.7619903092477465</v>
      </c>
      <c r="Z34" s="3">
        <f t="shared" si="11"/>
        <v>-0.30950242268806333</v>
      </c>
      <c r="AA34" s="2">
        <v>0.10874660725839744</v>
      </c>
      <c r="AB34" s="3">
        <f t="shared" si="12"/>
        <v>15.238169432003883</v>
      </c>
      <c r="AC34" s="3">
        <f t="shared" si="13"/>
        <v>1.3095423580009706</v>
      </c>
      <c r="AD34" s="2">
        <v>0.28591619763720821</v>
      </c>
      <c r="AE34" s="4" t="str">
        <f t="shared" si="14"/>
        <v>ND</v>
      </c>
      <c r="AF34" s="3" t="str">
        <f t="shared" ref="AF34:AF69" si="17">IF(AH34="ND","ND",MIN(MAX((AH34-$AH$28)/$AG$28,-2.5),2.5)*4+10)</f>
        <v>ND</v>
      </c>
      <c r="AG34" s="3" t="str">
        <f t="shared" ref="AG34:AG69" si="18">IF(AH34="ND","ND",(AH34-$AH$28)/$AG$28)</f>
        <v>ND</v>
      </c>
      <c r="AH34" s="56" t="s">
        <v>0</v>
      </c>
      <c r="AI34" s="3" t="str">
        <f t="shared" ref="AI34:AI69" si="19">IF(AK34="ND","ND",MIN(MAX((AK34-$AK$28)/$AJ$28,-2.5),2.5)*4+10)</f>
        <v>ND</v>
      </c>
      <c r="AJ34" s="3" t="str">
        <f t="shared" ref="AJ34:AJ69" si="20">IF(AK34="ND","ND",(AK34-$AK$28)/$AJ$28)</f>
        <v>ND</v>
      </c>
      <c r="AK34" s="56" t="s">
        <v>0</v>
      </c>
      <c r="AL34" s="3"/>
    </row>
    <row r="35" spans="1:38" x14ac:dyDescent="0.35">
      <c r="A35" t="s">
        <v>105</v>
      </c>
      <c r="B35" t="s">
        <v>104</v>
      </c>
      <c r="C35" t="s">
        <v>3</v>
      </c>
      <c r="D35" t="s">
        <v>3</v>
      </c>
      <c r="E35" t="s">
        <v>3</v>
      </c>
      <c r="G35" s="6">
        <f>IF(H35="ND","ND",(H35*$H$28)+IF(O35="ND","ND",(O35*$O$28)))</f>
        <v>8.639241484309057</v>
      </c>
      <c r="H35" s="4">
        <f t="shared" si="0"/>
        <v>9.109083949262045</v>
      </c>
      <c r="I35" s="3">
        <f t="shared" si="1"/>
        <v>7.8634465872390393</v>
      </c>
      <c r="J35" s="3">
        <f t="shared" si="2"/>
        <v>-0.53413835319024006</v>
      </c>
      <c r="K35" s="2">
        <v>4.1658554009822948E-2</v>
      </c>
      <c r="L35" s="3">
        <f t="shared" si="3"/>
        <v>14.091633397354061</v>
      </c>
      <c r="M35" s="3">
        <f t="shared" si="4"/>
        <v>1.0229083493385152</v>
      </c>
      <c r="N35" s="2">
        <v>0.26738025389743147</v>
      </c>
      <c r="O35" s="4">
        <f t="shared" si="5"/>
        <v>8.1693990193560708</v>
      </c>
      <c r="P35" s="3">
        <f t="shared" si="6"/>
        <v>8.1693990193560708</v>
      </c>
      <c r="Q35" s="3">
        <f t="shared" si="7"/>
        <v>-0.45765024516098241</v>
      </c>
      <c r="R35" s="2">
        <v>3.3839258016920963</v>
      </c>
      <c r="S35" s="3" t="str">
        <f t="shared" si="8"/>
        <v>ND</v>
      </c>
      <c r="T35" s="3" t="str">
        <f t="shared" si="9"/>
        <v>ND</v>
      </c>
      <c r="U35" s="56" t="s">
        <v>0</v>
      </c>
      <c r="V35" s="3"/>
      <c r="W35" s="6">
        <f t="shared" si="15"/>
        <v>8.808611659173339</v>
      </c>
      <c r="X35" s="4">
        <f t="shared" si="10"/>
        <v>8.808611659173339</v>
      </c>
      <c r="Y35" s="3">
        <f t="shared" si="16"/>
        <v>8.3728408727827155</v>
      </c>
      <c r="Z35" s="3">
        <f t="shared" si="11"/>
        <v>-0.40678978180432096</v>
      </c>
      <c r="AA35" s="2">
        <v>4.7500519604082178E-2</v>
      </c>
      <c r="AB35" s="3">
        <f t="shared" si="12"/>
        <v>10.551694804735826</v>
      </c>
      <c r="AC35" s="3">
        <f t="shared" si="13"/>
        <v>0.1379237011839565</v>
      </c>
      <c r="AD35" s="2">
        <v>-0.11688011691651934</v>
      </c>
      <c r="AE35" s="4" t="str">
        <f t="shared" si="14"/>
        <v>ND</v>
      </c>
      <c r="AF35" s="3" t="str">
        <f t="shared" si="17"/>
        <v>ND</v>
      </c>
      <c r="AG35" s="3" t="str">
        <f t="shared" si="18"/>
        <v>ND</v>
      </c>
      <c r="AH35" s="56" t="s">
        <v>0</v>
      </c>
      <c r="AI35" s="3" t="str">
        <f t="shared" si="19"/>
        <v>ND</v>
      </c>
      <c r="AJ35" s="3" t="str">
        <f t="shared" si="20"/>
        <v>ND</v>
      </c>
      <c r="AK35" s="56" t="s">
        <v>0</v>
      </c>
      <c r="AL35" s="3"/>
    </row>
    <row r="36" spans="1:38" x14ac:dyDescent="0.35">
      <c r="A36" t="s">
        <v>103</v>
      </c>
      <c r="B36" t="s">
        <v>102</v>
      </c>
      <c r="C36" t="s">
        <v>77</v>
      </c>
      <c r="E36" t="s">
        <v>1</v>
      </c>
      <c r="F36" t="s">
        <v>3</v>
      </c>
      <c r="G36" s="6" t="str">
        <f>IF(H36="ND","ND",(H36*$H$28)+IF(O36="ND","ND",(O36*$O$28)))</f>
        <v>ND</v>
      </c>
      <c r="H36" s="4" t="str">
        <f t="shared" si="0"/>
        <v>ND</v>
      </c>
      <c r="I36" s="3" t="str">
        <f t="shared" si="1"/>
        <v>ND</v>
      </c>
      <c r="J36" s="3" t="str">
        <f t="shared" si="2"/>
        <v>ND</v>
      </c>
      <c r="K36" s="2" t="s">
        <v>0</v>
      </c>
      <c r="L36" s="3" t="str">
        <f t="shared" si="3"/>
        <v>ND</v>
      </c>
      <c r="M36" s="3" t="str">
        <f t="shared" si="4"/>
        <v>ND</v>
      </c>
      <c r="N36" s="2" t="s">
        <v>0</v>
      </c>
      <c r="O36" s="4" t="str">
        <f t="shared" si="5"/>
        <v>ND</v>
      </c>
      <c r="P36" s="3" t="str">
        <f t="shared" si="6"/>
        <v>ND</v>
      </c>
      <c r="Q36" s="3" t="str">
        <f t="shared" si="7"/>
        <v>ND</v>
      </c>
      <c r="R36" s="2" t="s">
        <v>0</v>
      </c>
      <c r="S36" s="3" t="str">
        <f t="shared" si="8"/>
        <v>ND</v>
      </c>
      <c r="T36" s="3" t="str">
        <f t="shared" si="9"/>
        <v>ND</v>
      </c>
      <c r="U36" s="56" t="s">
        <v>0</v>
      </c>
      <c r="V36" s="3"/>
      <c r="W36" s="6" t="str">
        <f t="shared" si="15"/>
        <v>ND</v>
      </c>
      <c r="X36" s="4" t="str">
        <f t="shared" si="10"/>
        <v>ND</v>
      </c>
      <c r="Y36" s="3" t="str">
        <f t="shared" si="16"/>
        <v>ND</v>
      </c>
      <c r="Z36" s="3" t="str">
        <f t="shared" si="11"/>
        <v>ND</v>
      </c>
      <c r="AA36" s="2" t="s">
        <v>0</v>
      </c>
      <c r="AB36" s="3" t="str">
        <f t="shared" si="12"/>
        <v>ND</v>
      </c>
      <c r="AC36" s="3" t="str">
        <f t="shared" si="13"/>
        <v>ND</v>
      </c>
      <c r="AD36" s="2" t="s">
        <v>0</v>
      </c>
      <c r="AE36" s="4" t="str">
        <f t="shared" si="14"/>
        <v>ND</v>
      </c>
      <c r="AF36" s="3" t="str">
        <f t="shared" si="17"/>
        <v>ND</v>
      </c>
      <c r="AG36" s="3" t="str">
        <f t="shared" si="18"/>
        <v>ND</v>
      </c>
      <c r="AH36" s="56" t="s">
        <v>0</v>
      </c>
      <c r="AI36" s="3" t="str">
        <f t="shared" si="19"/>
        <v>ND</v>
      </c>
      <c r="AJ36" s="3" t="str">
        <f t="shared" si="20"/>
        <v>ND</v>
      </c>
      <c r="AK36" s="56" t="s">
        <v>0</v>
      </c>
      <c r="AL36" s="3"/>
    </row>
    <row r="37" spans="1:38" x14ac:dyDescent="0.35">
      <c r="A37" t="s">
        <v>101</v>
      </c>
      <c r="B37" t="s">
        <v>100</v>
      </c>
      <c r="C37" t="s">
        <v>3</v>
      </c>
      <c r="E37" t="s">
        <v>3</v>
      </c>
      <c r="F37" t="s">
        <v>3</v>
      </c>
      <c r="G37" s="6">
        <f>IF(H37="ND","ND",(H37*$H$28)+IF(O37="ND","ND",(O37*$O$28)))</f>
        <v>16.011146286153064</v>
      </c>
      <c r="H37" s="4">
        <f t="shared" si="0"/>
        <v>16.146026037399963</v>
      </c>
      <c r="I37" s="3">
        <f t="shared" si="1"/>
        <v>16.799174798003431</v>
      </c>
      <c r="J37" s="3">
        <f t="shared" si="2"/>
        <v>1.699793699500858</v>
      </c>
      <c r="K37" s="2">
        <v>0.57655800676239077</v>
      </c>
      <c r="L37" s="3">
        <f t="shared" si="3"/>
        <v>13.533430994986084</v>
      </c>
      <c r="M37" s="3">
        <f t="shared" si="4"/>
        <v>0.88335774874652095</v>
      </c>
      <c r="N37" s="2">
        <v>0.22049776766303686</v>
      </c>
      <c r="O37" s="4">
        <f t="shared" si="5"/>
        <v>15.876266534906168</v>
      </c>
      <c r="P37" s="3">
        <f t="shared" si="6"/>
        <v>15.876266534906168</v>
      </c>
      <c r="Q37" s="3">
        <f t="shared" si="7"/>
        <v>1.4690666337265421</v>
      </c>
      <c r="R37" s="2">
        <v>13.294674233415368</v>
      </c>
      <c r="S37" s="3" t="str">
        <f t="shared" si="8"/>
        <v>ND</v>
      </c>
      <c r="T37" s="3" t="str">
        <f t="shared" si="9"/>
        <v>ND</v>
      </c>
      <c r="U37" s="56" t="s">
        <v>0</v>
      </c>
      <c r="V37" s="3"/>
      <c r="W37" s="6">
        <f t="shared" si="15"/>
        <v>10.736276018960572</v>
      </c>
      <c r="X37" s="4">
        <f t="shared" si="10"/>
        <v>10.736276018960572</v>
      </c>
      <c r="Y37" s="3">
        <f t="shared" si="16"/>
        <v>10.809831055342906</v>
      </c>
      <c r="Z37" s="3">
        <f t="shared" si="11"/>
        <v>0.20245776383572664</v>
      </c>
      <c r="AA37" s="2">
        <v>0.43104498953729126</v>
      </c>
      <c r="AB37" s="3">
        <f t="shared" si="12"/>
        <v>10.442055873431231</v>
      </c>
      <c r="AC37" s="3">
        <f t="shared" si="13"/>
        <v>0.11051396835780759</v>
      </c>
      <c r="AD37" s="2">
        <v>-0.12630343849051118</v>
      </c>
      <c r="AE37" s="4" t="str">
        <f t="shared" si="14"/>
        <v>ND</v>
      </c>
      <c r="AF37" s="3" t="str">
        <f t="shared" si="17"/>
        <v>ND</v>
      </c>
      <c r="AG37" s="3" t="str">
        <f t="shared" si="18"/>
        <v>ND</v>
      </c>
      <c r="AH37" s="56" t="s">
        <v>0</v>
      </c>
      <c r="AI37" s="3" t="str">
        <f t="shared" si="19"/>
        <v>ND</v>
      </c>
      <c r="AJ37" s="3" t="str">
        <f t="shared" si="20"/>
        <v>ND</v>
      </c>
      <c r="AK37" s="56" t="s">
        <v>0</v>
      </c>
      <c r="AL37" s="3"/>
    </row>
    <row r="38" spans="1:38" x14ac:dyDescent="0.35">
      <c r="A38" t="s">
        <v>99</v>
      </c>
      <c r="B38" t="s">
        <v>98</v>
      </c>
      <c r="C38" t="s">
        <v>3</v>
      </c>
      <c r="E38" t="s">
        <v>2</v>
      </c>
      <c r="F38" t="s">
        <v>3</v>
      </c>
      <c r="G38" s="6">
        <f>IF(O38="ND","ND",(O38*$O$28))</f>
        <v>3.6069953876368697</v>
      </c>
      <c r="H38" s="4" t="str">
        <f t="shared" si="0"/>
        <v>ND</v>
      </c>
      <c r="I38" s="3" t="str">
        <f t="shared" si="1"/>
        <v>ND</v>
      </c>
      <c r="J38" s="3" t="str">
        <f t="shared" si="2"/>
        <v>ND</v>
      </c>
      <c r="K38" s="2" t="s">
        <v>0</v>
      </c>
      <c r="L38" s="3" t="str">
        <f t="shared" si="3"/>
        <v>ND</v>
      </c>
      <c r="M38" s="3" t="str">
        <f t="shared" si="4"/>
        <v>ND</v>
      </c>
      <c r="N38" s="2" t="s">
        <v>0</v>
      </c>
      <c r="O38" s="4">
        <f t="shared" si="5"/>
        <v>7.2139907752737393</v>
      </c>
      <c r="P38" s="3">
        <f t="shared" si="6"/>
        <v>7.2139907752737393</v>
      </c>
      <c r="Q38" s="3">
        <f t="shared" si="7"/>
        <v>-0.69650230618156506</v>
      </c>
      <c r="R38" s="2">
        <v>2.1553059068269929</v>
      </c>
      <c r="S38" s="3" t="str">
        <f t="shared" si="8"/>
        <v>ND</v>
      </c>
      <c r="T38" s="3" t="str">
        <f t="shared" si="9"/>
        <v>ND</v>
      </c>
      <c r="U38" s="56" t="s">
        <v>0</v>
      </c>
      <c r="V38" s="3"/>
      <c r="W38" s="6" t="str">
        <f t="shared" si="15"/>
        <v>ND</v>
      </c>
      <c r="X38" s="4" t="str">
        <f t="shared" si="10"/>
        <v>ND</v>
      </c>
      <c r="Y38" s="3" t="str">
        <f t="shared" si="16"/>
        <v>ND</v>
      </c>
      <c r="Z38" s="3" t="str">
        <f t="shared" si="11"/>
        <v>ND</v>
      </c>
      <c r="AA38" s="2" t="s">
        <v>0</v>
      </c>
      <c r="AB38" s="3" t="str">
        <f t="shared" si="12"/>
        <v>ND</v>
      </c>
      <c r="AC38" s="3" t="str">
        <f t="shared" si="13"/>
        <v>ND</v>
      </c>
      <c r="AD38" s="2" t="s">
        <v>0</v>
      </c>
      <c r="AE38" s="4" t="str">
        <f t="shared" si="14"/>
        <v>ND</v>
      </c>
      <c r="AF38" s="3" t="str">
        <f t="shared" si="17"/>
        <v>ND</v>
      </c>
      <c r="AG38" s="3" t="str">
        <f t="shared" si="18"/>
        <v>ND</v>
      </c>
      <c r="AH38" s="56" t="s">
        <v>0</v>
      </c>
      <c r="AI38" s="3" t="str">
        <f t="shared" si="19"/>
        <v>ND</v>
      </c>
      <c r="AJ38" s="3" t="str">
        <f t="shared" si="20"/>
        <v>ND</v>
      </c>
      <c r="AK38" s="56" t="s">
        <v>0</v>
      </c>
      <c r="AL38" s="3"/>
    </row>
    <row r="39" spans="1:38" x14ac:dyDescent="0.35">
      <c r="A39" t="s">
        <v>97</v>
      </c>
      <c r="B39" t="s">
        <v>96</v>
      </c>
      <c r="C39" t="s">
        <v>77</v>
      </c>
      <c r="E39" t="s">
        <v>1</v>
      </c>
      <c r="F39" t="s">
        <v>3</v>
      </c>
      <c r="G39" s="6">
        <f>IF(O39="ND","ND",(O39*$O$28))</f>
        <v>3.3264513875721207</v>
      </c>
      <c r="H39" s="4" t="str">
        <f t="shared" si="0"/>
        <v>ND</v>
      </c>
      <c r="I39" s="3" t="str">
        <f t="shared" si="1"/>
        <v>ND</v>
      </c>
      <c r="J39" s="3" t="str">
        <f t="shared" si="2"/>
        <v>ND</v>
      </c>
      <c r="K39" s="2" t="s">
        <v>0</v>
      </c>
      <c r="L39" s="3" t="str">
        <f t="shared" si="3"/>
        <v>ND</v>
      </c>
      <c r="M39" s="3" t="str">
        <f t="shared" si="4"/>
        <v>ND</v>
      </c>
      <c r="N39" s="2" t="s">
        <v>0</v>
      </c>
      <c r="O39" s="4">
        <f t="shared" si="5"/>
        <v>6.6529027751442413</v>
      </c>
      <c r="P39" s="3">
        <f t="shared" si="6"/>
        <v>6.6529027751442413</v>
      </c>
      <c r="Q39" s="3">
        <f t="shared" si="7"/>
        <v>-0.83677430621393956</v>
      </c>
      <c r="R39" s="2">
        <v>1.433767356161346</v>
      </c>
      <c r="S39" s="3" t="str">
        <f t="shared" si="8"/>
        <v>ND</v>
      </c>
      <c r="T39" s="3" t="str">
        <f t="shared" si="9"/>
        <v>ND</v>
      </c>
      <c r="U39" s="56" t="s">
        <v>0</v>
      </c>
      <c r="V39" s="3"/>
      <c r="W39" s="6" t="str">
        <f t="shared" si="15"/>
        <v>ND</v>
      </c>
      <c r="X39" s="4" t="str">
        <f t="shared" si="10"/>
        <v>ND</v>
      </c>
      <c r="Y39" s="3" t="str">
        <f t="shared" si="16"/>
        <v>ND</v>
      </c>
      <c r="Z39" s="3" t="str">
        <f t="shared" si="11"/>
        <v>ND</v>
      </c>
      <c r="AA39" s="2" t="s">
        <v>0</v>
      </c>
      <c r="AB39" s="3" t="str">
        <f t="shared" si="12"/>
        <v>ND</v>
      </c>
      <c r="AC39" s="3" t="str">
        <f t="shared" si="13"/>
        <v>ND</v>
      </c>
      <c r="AD39" s="2" t="s">
        <v>0</v>
      </c>
      <c r="AE39" s="4" t="str">
        <f t="shared" si="14"/>
        <v>ND</v>
      </c>
      <c r="AF39" s="3" t="str">
        <f t="shared" si="17"/>
        <v>ND</v>
      </c>
      <c r="AG39" s="3" t="str">
        <f t="shared" si="18"/>
        <v>ND</v>
      </c>
      <c r="AH39" s="56" t="s">
        <v>0</v>
      </c>
      <c r="AI39" s="3" t="str">
        <f t="shared" si="19"/>
        <v>ND</v>
      </c>
      <c r="AJ39" s="3" t="str">
        <f t="shared" si="20"/>
        <v>ND</v>
      </c>
      <c r="AK39" s="56" t="s">
        <v>0</v>
      </c>
      <c r="AL39" s="3"/>
    </row>
    <row r="40" spans="1:38" x14ac:dyDescent="0.35">
      <c r="A40" t="s">
        <v>95</v>
      </c>
      <c r="B40" t="s">
        <v>94</v>
      </c>
      <c r="C40" t="s">
        <v>3</v>
      </c>
      <c r="D40" t="s">
        <v>3</v>
      </c>
      <c r="E40" t="s">
        <v>3</v>
      </c>
      <c r="G40" s="6" t="str">
        <f>IF(O40="ND","ND",(O40*$O$28))</f>
        <v>ND</v>
      </c>
      <c r="H40" s="4" t="str">
        <f t="shared" si="0"/>
        <v>ND</v>
      </c>
      <c r="I40" s="3" t="str">
        <f t="shared" si="1"/>
        <v>ND</v>
      </c>
      <c r="J40" s="3" t="str">
        <f t="shared" si="2"/>
        <v>ND</v>
      </c>
      <c r="K40" s="2" t="s">
        <v>0</v>
      </c>
      <c r="L40" s="3" t="str">
        <f t="shared" si="3"/>
        <v>ND</v>
      </c>
      <c r="M40" s="3" t="str">
        <f t="shared" si="4"/>
        <v>ND</v>
      </c>
      <c r="N40" s="2" t="s">
        <v>0</v>
      </c>
      <c r="O40" s="4" t="str">
        <f t="shared" si="5"/>
        <v>ND</v>
      </c>
      <c r="P40" s="3" t="str">
        <f t="shared" si="6"/>
        <v>ND</v>
      </c>
      <c r="Q40" s="3" t="str">
        <f t="shared" si="7"/>
        <v>ND</v>
      </c>
      <c r="R40" s="2" t="s">
        <v>0</v>
      </c>
      <c r="S40" s="3" t="str">
        <f t="shared" si="8"/>
        <v>ND</v>
      </c>
      <c r="T40" s="3" t="str">
        <f t="shared" si="9"/>
        <v>ND</v>
      </c>
      <c r="U40" s="56" t="s">
        <v>0</v>
      </c>
      <c r="V40" s="3"/>
      <c r="W40" s="6" t="str">
        <f t="shared" si="15"/>
        <v>ND</v>
      </c>
      <c r="X40" s="4" t="str">
        <f t="shared" si="10"/>
        <v>ND</v>
      </c>
      <c r="Y40" s="3" t="str">
        <f t="shared" si="16"/>
        <v>ND</v>
      </c>
      <c r="Z40" s="3" t="str">
        <f t="shared" si="11"/>
        <v>ND</v>
      </c>
      <c r="AA40" s="2" t="s">
        <v>0</v>
      </c>
      <c r="AB40" s="3" t="str">
        <f t="shared" si="12"/>
        <v>ND</v>
      </c>
      <c r="AC40" s="3" t="str">
        <f t="shared" si="13"/>
        <v>ND</v>
      </c>
      <c r="AD40" s="2" t="s">
        <v>0</v>
      </c>
      <c r="AE40" s="4" t="str">
        <f t="shared" si="14"/>
        <v>ND</v>
      </c>
      <c r="AF40" s="3" t="str">
        <f t="shared" si="17"/>
        <v>ND</v>
      </c>
      <c r="AG40" s="3" t="str">
        <f t="shared" si="18"/>
        <v>ND</v>
      </c>
      <c r="AH40" s="56" t="s">
        <v>0</v>
      </c>
      <c r="AI40" s="3" t="str">
        <f t="shared" si="19"/>
        <v>ND</v>
      </c>
      <c r="AJ40" s="3" t="str">
        <f t="shared" si="20"/>
        <v>ND</v>
      </c>
      <c r="AK40" s="56" t="s">
        <v>0</v>
      </c>
      <c r="AL40" s="3"/>
    </row>
    <row r="41" spans="1:38" x14ac:dyDescent="0.35">
      <c r="A41" t="s">
        <v>93</v>
      </c>
      <c r="B41" t="s">
        <v>92</v>
      </c>
      <c r="C41" t="s">
        <v>3</v>
      </c>
      <c r="D41" t="s">
        <v>3</v>
      </c>
      <c r="E41" t="s">
        <v>3</v>
      </c>
      <c r="F41" t="s">
        <v>3</v>
      </c>
      <c r="G41" s="6">
        <f>IF(H41="ND","ND",(H41*$H$28)+IF(O41="ND","ND",(O41*$O$28)))</f>
        <v>14.507699575602949</v>
      </c>
      <c r="H41" s="4">
        <f t="shared" si="0"/>
        <v>11.715073624362144</v>
      </c>
      <c r="I41" s="3">
        <f t="shared" si="1"/>
        <v>11.437731096998565</v>
      </c>
      <c r="J41" s="3">
        <f t="shared" si="2"/>
        <v>0.35943277424964121</v>
      </c>
      <c r="K41" s="2">
        <v>0.25561792958138602</v>
      </c>
      <c r="L41" s="3">
        <f t="shared" si="3"/>
        <v>12.824443733816464</v>
      </c>
      <c r="M41" s="3">
        <f t="shared" si="4"/>
        <v>0.70611093345411591</v>
      </c>
      <c r="N41" s="2">
        <v>0.1609511133112449</v>
      </c>
      <c r="O41" s="4">
        <f t="shared" si="5"/>
        <v>17.300325526843753</v>
      </c>
      <c r="P41" s="3">
        <f t="shared" si="6"/>
        <v>17.300325526843753</v>
      </c>
      <c r="Q41" s="3">
        <f t="shared" si="7"/>
        <v>1.8250813817109386</v>
      </c>
      <c r="R41" s="2">
        <v>15.125961769181378</v>
      </c>
      <c r="S41" s="3" t="str">
        <f t="shared" si="8"/>
        <v>ND</v>
      </c>
      <c r="T41" s="3" t="str">
        <f t="shared" si="9"/>
        <v>ND</v>
      </c>
      <c r="U41" s="56" t="s">
        <v>0</v>
      </c>
      <c r="V41" s="3"/>
      <c r="W41" s="6">
        <f t="shared" si="15"/>
        <v>9.9219155864355244</v>
      </c>
      <c r="X41" s="4">
        <f t="shared" si="10"/>
        <v>9.9219155864355244</v>
      </c>
      <c r="Y41" s="3">
        <f t="shared" si="16"/>
        <v>9.6222069987946472</v>
      </c>
      <c r="Z41" s="3">
        <f t="shared" si="11"/>
        <v>-9.4448250301338105E-2</v>
      </c>
      <c r="AA41" s="2">
        <v>0.2441313767913445</v>
      </c>
      <c r="AB41" s="3">
        <f t="shared" si="12"/>
        <v>11.120749936999029</v>
      </c>
      <c r="AC41" s="3">
        <f t="shared" si="13"/>
        <v>0.28018748424975748</v>
      </c>
      <c r="AD41" s="2">
        <v>-6.7970578663642756E-2</v>
      </c>
      <c r="AE41" s="4" t="str">
        <f t="shared" si="14"/>
        <v>ND</v>
      </c>
      <c r="AF41" s="3" t="str">
        <f t="shared" si="17"/>
        <v>ND</v>
      </c>
      <c r="AG41" s="3" t="str">
        <f t="shared" si="18"/>
        <v>ND</v>
      </c>
      <c r="AH41" s="56" t="s">
        <v>0</v>
      </c>
      <c r="AI41" s="3" t="str">
        <f t="shared" si="19"/>
        <v>ND</v>
      </c>
      <c r="AJ41" s="3" t="str">
        <f t="shared" si="20"/>
        <v>ND</v>
      </c>
      <c r="AK41" s="56" t="s">
        <v>0</v>
      </c>
      <c r="AL41" s="3"/>
    </row>
    <row r="42" spans="1:38" x14ac:dyDescent="0.35">
      <c r="A42" t="s">
        <v>91</v>
      </c>
      <c r="B42" t="s">
        <v>90</v>
      </c>
      <c r="C42" t="s">
        <v>3</v>
      </c>
      <c r="D42" t="s">
        <v>3</v>
      </c>
      <c r="E42" t="s">
        <v>3</v>
      </c>
      <c r="G42" s="6">
        <f>IF(H42="ND","ND",(H42*$H$28))</f>
        <v>3.3395655383541212</v>
      </c>
      <c r="H42" s="4">
        <f t="shared" si="0"/>
        <v>6.6791310767082424</v>
      </c>
      <c r="I42" s="3">
        <f t="shared" si="1"/>
        <v>7.840600160859438</v>
      </c>
      <c r="J42" s="3">
        <f t="shared" si="2"/>
        <v>-0.5398499597851405</v>
      </c>
      <c r="K42" s="2">
        <v>4.0290949637850265E-2</v>
      </c>
      <c r="L42" s="3">
        <f t="shared" si="3"/>
        <v>2.0332547401034562</v>
      </c>
      <c r="M42" s="3">
        <f t="shared" si="4"/>
        <v>-1.991686314974136</v>
      </c>
      <c r="N42" s="2">
        <v>-0.74538280303222215</v>
      </c>
      <c r="O42" s="4" t="str">
        <f t="shared" si="5"/>
        <v>ND</v>
      </c>
      <c r="P42" s="3" t="str">
        <f t="shared" si="6"/>
        <v>ND</v>
      </c>
      <c r="Q42" s="3" t="str">
        <f t="shared" si="7"/>
        <v>ND</v>
      </c>
      <c r="R42" s="2" t="s">
        <v>0</v>
      </c>
      <c r="S42" s="3" t="str">
        <f t="shared" si="8"/>
        <v>ND</v>
      </c>
      <c r="T42" s="3" t="str">
        <f t="shared" si="9"/>
        <v>ND</v>
      </c>
      <c r="U42" s="56" t="s">
        <v>0</v>
      </c>
      <c r="V42" s="3"/>
      <c r="W42" s="6">
        <f t="shared" si="15"/>
        <v>19.69019209001554</v>
      </c>
      <c r="X42" s="4">
        <f t="shared" si="10"/>
        <v>19.69019209001554</v>
      </c>
      <c r="Y42" s="3">
        <f t="shared" si="16"/>
        <v>20</v>
      </c>
      <c r="Z42" s="3">
        <f t="shared" si="11"/>
        <v>3.9835913475771001</v>
      </c>
      <c r="AA42" s="2">
        <v>2.8114121924928517</v>
      </c>
      <c r="AB42" s="3">
        <f t="shared" si="12"/>
        <v>18.450960450077694</v>
      </c>
      <c r="AC42" s="3">
        <f t="shared" si="13"/>
        <v>2.1127401125194232</v>
      </c>
      <c r="AD42" s="2">
        <v>0.56205134920333011</v>
      </c>
      <c r="AE42" s="4" t="str">
        <f t="shared" si="14"/>
        <v>ND</v>
      </c>
      <c r="AF42" s="3" t="str">
        <f t="shared" si="17"/>
        <v>ND</v>
      </c>
      <c r="AG42" s="3" t="str">
        <f t="shared" si="18"/>
        <v>ND</v>
      </c>
      <c r="AH42" s="56" t="s">
        <v>0</v>
      </c>
      <c r="AI42" s="3" t="str">
        <f t="shared" si="19"/>
        <v>ND</v>
      </c>
      <c r="AJ42" s="3" t="str">
        <f t="shared" si="20"/>
        <v>ND</v>
      </c>
      <c r="AK42" s="56" t="s">
        <v>0</v>
      </c>
      <c r="AL42" s="3"/>
    </row>
    <row r="43" spans="1:38" x14ac:dyDescent="0.35">
      <c r="A43" t="s">
        <v>89</v>
      </c>
      <c r="B43" t="s">
        <v>88</v>
      </c>
      <c r="C43" t="s">
        <v>3</v>
      </c>
      <c r="D43" t="s">
        <v>3</v>
      </c>
      <c r="E43" t="s">
        <v>3</v>
      </c>
      <c r="F43" t="s">
        <v>3</v>
      </c>
      <c r="G43" s="6">
        <f>IF(O43="ND","ND",(O43*$O$28))</f>
        <v>4.2084955145419931</v>
      </c>
      <c r="H43" s="4" t="str">
        <f t="shared" si="0"/>
        <v>ND</v>
      </c>
      <c r="I43" s="3" t="str">
        <f t="shared" si="1"/>
        <v>ND</v>
      </c>
      <c r="J43" s="3" t="str">
        <f t="shared" si="2"/>
        <v>ND</v>
      </c>
      <c r="K43" s="2" t="s">
        <v>0</v>
      </c>
      <c r="L43" s="3" t="str">
        <f t="shared" si="3"/>
        <v>ND</v>
      </c>
      <c r="M43" s="3" t="str">
        <f t="shared" si="4"/>
        <v>ND</v>
      </c>
      <c r="N43" s="2" t="s">
        <v>0</v>
      </c>
      <c r="O43" s="4">
        <f t="shared" si="5"/>
        <v>8.4169910290839862</v>
      </c>
      <c r="P43" s="3">
        <f t="shared" si="6"/>
        <v>8.4169910290839862</v>
      </c>
      <c r="Q43" s="3">
        <f t="shared" si="7"/>
        <v>-0.39575224272900361</v>
      </c>
      <c r="R43" s="2">
        <v>3.7023200282915658</v>
      </c>
      <c r="S43" s="3" t="str">
        <f t="shared" si="8"/>
        <v>ND</v>
      </c>
      <c r="T43" s="3" t="str">
        <f t="shared" si="9"/>
        <v>ND</v>
      </c>
      <c r="U43" s="56" t="s">
        <v>0</v>
      </c>
      <c r="V43" s="3"/>
      <c r="W43" s="6" t="str">
        <f t="shared" si="15"/>
        <v>ND</v>
      </c>
      <c r="X43" s="4" t="str">
        <f t="shared" si="10"/>
        <v>ND</v>
      </c>
      <c r="Y43" s="3" t="str">
        <f t="shared" si="16"/>
        <v>ND</v>
      </c>
      <c r="Z43" s="3" t="str">
        <f t="shared" si="11"/>
        <v>ND</v>
      </c>
      <c r="AA43" s="2" t="s">
        <v>0</v>
      </c>
      <c r="AB43" s="3" t="str">
        <f t="shared" si="12"/>
        <v>ND</v>
      </c>
      <c r="AC43" s="3" t="str">
        <f t="shared" si="13"/>
        <v>ND</v>
      </c>
      <c r="AD43" s="2" t="s">
        <v>0</v>
      </c>
      <c r="AE43" s="4" t="str">
        <f t="shared" si="14"/>
        <v>ND</v>
      </c>
      <c r="AF43" s="3" t="str">
        <f t="shared" si="17"/>
        <v>ND</v>
      </c>
      <c r="AG43" s="3" t="str">
        <f t="shared" si="18"/>
        <v>ND</v>
      </c>
      <c r="AH43" s="56" t="s">
        <v>0</v>
      </c>
      <c r="AI43" s="3" t="str">
        <f t="shared" si="19"/>
        <v>ND</v>
      </c>
      <c r="AJ43" s="3" t="str">
        <f t="shared" si="20"/>
        <v>ND</v>
      </c>
      <c r="AK43" s="56" t="s">
        <v>0</v>
      </c>
      <c r="AL43" s="3"/>
    </row>
    <row r="44" spans="1:38" x14ac:dyDescent="0.35">
      <c r="A44" t="s">
        <v>87</v>
      </c>
      <c r="B44" t="s">
        <v>86</v>
      </c>
      <c r="C44" t="s">
        <v>3</v>
      </c>
      <c r="D44" t="s">
        <v>3</v>
      </c>
      <c r="E44" t="s">
        <v>3</v>
      </c>
      <c r="F44" t="s">
        <v>3</v>
      </c>
      <c r="G44" s="6">
        <f>IF(H44="ND","ND",(H44*$H$28)+IF(O44="ND","ND",(O44*$O$28)))</f>
        <v>7.6100182589813539</v>
      </c>
      <c r="H44" s="4">
        <f t="shared" si="0"/>
        <v>7.915636398310081</v>
      </c>
      <c r="I44" s="3">
        <f t="shared" si="1"/>
        <v>7.1675223076951964</v>
      </c>
      <c r="J44" s="3">
        <f t="shared" si="2"/>
        <v>-0.7081194230762009</v>
      </c>
      <c r="K44" s="2">
        <v>0</v>
      </c>
      <c r="L44" s="3">
        <f t="shared" si="3"/>
        <v>10.908092760769618</v>
      </c>
      <c r="M44" s="3">
        <f t="shared" si="4"/>
        <v>0.22702319019240463</v>
      </c>
      <c r="N44" s="2">
        <v>0</v>
      </c>
      <c r="O44" s="4">
        <f t="shared" si="5"/>
        <v>7.3044001196526276</v>
      </c>
      <c r="P44" s="3">
        <f t="shared" si="6"/>
        <v>7.3044001196526276</v>
      </c>
      <c r="Q44" s="3">
        <f t="shared" si="7"/>
        <v>-0.6738999700868431</v>
      </c>
      <c r="R44" s="2">
        <v>2.2715690015549468</v>
      </c>
      <c r="S44" s="3" t="str">
        <f t="shared" si="8"/>
        <v>ND</v>
      </c>
      <c r="T44" s="3" t="str">
        <f t="shared" si="9"/>
        <v>ND</v>
      </c>
      <c r="U44" s="56" t="s">
        <v>0</v>
      </c>
      <c r="V44" s="3"/>
      <c r="W44" s="6">
        <f t="shared" si="15"/>
        <v>8.8391386298534922</v>
      </c>
      <c r="X44" s="4">
        <f t="shared" si="10"/>
        <v>8.8391386298534922</v>
      </c>
      <c r="Y44" s="3">
        <f t="shared" si="16"/>
        <v>8.0710289343605179</v>
      </c>
      <c r="Z44" s="3">
        <f t="shared" si="11"/>
        <v>-0.48224276640987035</v>
      </c>
      <c r="AA44" s="2">
        <v>0</v>
      </c>
      <c r="AB44" s="3">
        <f t="shared" si="12"/>
        <v>11.911577411825391</v>
      </c>
      <c r="AC44" s="3">
        <f t="shared" si="13"/>
        <v>0.47789435295634797</v>
      </c>
      <c r="AD44" s="2">
        <v>0</v>
      </c>
      <c r="AE44" s="4" t="str">
        <f t="shared" si="14"/>
        <v>ND</v>
      </c>
      <c r="AF44" s="3" t="str">
        <f t="shared" si="17"/>
        <v>ND</v>
      </c>
      <c r="AG44" s="3" t="str">
        <f t="shared" si="18"/>
        <v>ND</v>
      </c>
      <c r="AH44" s="56" t="s">
        <v>0</v>
      </c>
      <c r="AI44" s="3" t="str">
        <f t="shared" si="19"/>
        <v>ND</v>
      </c>
      <c r="AJ44" s="3" t="str">
        <f t="shared" si="20"/>
        <v>ND</v>
      </c>
      <c r="AK44" s="56" t="s">
        <v>0</v>
      </c>
      <c r="AL44" s="3"/>
    </row>
    <row r="45" spans="1:38" x14ac:dyDescent="0.35">
      <c r="A45" t="s">
        <v>85</v>
      </c>
      <c r="B45" t="s">
        <v>84</v>
      </c>
      <c r="C45" t="s">
        <v>3</v>
      </c>
      <c r="D45" t="s">
        <v>3</v>
      </c>
      <c r="E45" t="s">
        <v>3</v>
      </c>
      <c r="F45" t="s">
        <v>3</v>
      </c>
      <c r="G45" s="6">
        <f>IF(O45="ND","ND",(O45*$O$28))</f>
        <v>3.9943161351327499</v>
      </c>
      <c r="H45" s="4" t="str">
        <f t="shared" si="0"/>
        <v>ND</v>
      </c>
      <c r="I45" s="3" t="str">
        <f t="shared" si="1"/>
        <v>ND</v>
      </c>
      <c r="J45" s="3" t="str">
        <f t="shared" si="2"/>
        <v>ND</v>
      </c>
      <c r="K45" s="2" t="s">
        <v>0</v>
      </c>
      <c r="L45" s="3" t="str">
        <f t="shared" si="3"/>
        <v>ND</v>
      </c>
      <c r="M45" s="3" t="str">
        <f t="shared" si="4"/>
        <v>ND</v>
      </c>
      <c r="N45" s="2" t="s">
        <v>0</v>
      </c>
      <c r="O45" s="4">
        <f t="shared" si="5"/>
        <v>7.9886322702654997</v>
      </c>
      <c r="P45" s="3">
        <f t="shared" si="6"/>
        <v>7.9886322702654997</v>
      </c>
      <c r="Q45" s="3">
        <f t="shared" si="7"/>
        <v>-0.50284193243362507</v>
      </c>
      <c r="R45" s="2">
        <v>3.1514664047396614</v>
      </c>
      <c r="S45" s="3" t="str">
        <f t="shared" si="8"/>
        <v>ND</v>
      </c>
      <c r="T45" s="3" t="str">
        <f t="shared" si="9"/>
        <v>ND</v>
      </c>
      <c r="U45" s="56" t="s">
        <v>0</v>
      </c>
      <c r="V45" s="3"/>
      <c r="W45" s="6" t="str">
        <f t="shared" si="15"/>
        <v>ND</v>
      </c>
      <c r="X45" s="4" t="str">
        <f t="shared" si="10"/>
        <v>ND</v>
      </c>
      <c r="Y45" s="3" t="str">
        <f t="shared" si="16"/>
        <v>ND</v>
      </c>
      <c r="Z45" s="3" t="str">
        <f t="shared" si="11"/>
        <v>ND</v>
      </c>
      <c r="AA45" s="2" t="s">
        <v>0</v>
      </c>
      <c r="AB45" s="3" t="str">
        <f t="shared" si="12"/>
        <v>ND</v>
      </c>
      <c r="AC45" s="3" t="str">
        <f t="shared" si="13"/>
        <v>ND</v>
      </c>
      <c r="AD45" s="2" t="s">
        <v>0</v>
      </c>
      <c r="AE45" s="4" t="str">
        <f t="shared" si="14"/>
        <v>ND</v>
      </c>
      <c r="AF45" s="3" t="str">
        <f t="shared" si="17"/>
        <v>ND</v>
      </c>
      <c r="AG45" s="3" t="str">
        <f t="shared" si="18"/>
        <v>ND</v>
      </c>
      <c r="AH45" s="56" t="s">
        <v>0</v>
      </c>
      <c r="AI45" s="3" t="str">
        <f t="shared" si="19"/>
        <v>ND</v>
      </c>
      <c r="AJ45" s="3" t="str">
        <f t="shared" si="20"/>
        <v>ND</v>
      </c>
      <c r="AK45" s="56" t="s">
        <v>0</v>
      </c>
      <c r="AL45" s="3"/>
    </row>
    <row r="46" spans="1:38" x14ac:dyDescent="0.35">
      <c r="A46" t="s">
        <v>83</v>
      </c>
      <c r="B46" t="s">
        <v>82</v>
      </c>
      <c r="C46" t="s">
        <v>3</v>
      </c>
      <c r="D46" t="s">
        <v>3</v>
      </c>
      <c r="E46" t="s">
        <v>3</v>
      </c>
      <c r="G46" s="6">
        <f>IF(O46="ND","ND",(O46*$O$28))</f>
        <v>5.2237379735576246</v>
      </c>
      <c r="H46" s="4" t="str">
        <f t="shared" si="0"/>
        <v>ND</v>
      </c>
      <c r="I46" s="3" t="str">
        <f t="shared" si="1"/>
        <v>ND</v>
      </c>
      <c r="J46" s="3" t="str">
        <f t="shared" si="2"/>
        <v>ND</v>
      </c>
      <c r="K46" s="2" t="s">
        <v>0</v>
      </c>
      <c r="L46" s="3" t="str">
        <f t="shared" si="3"/>
        <v>ND</v>
      </c>
      <c r="M46" s="3" t="str">
        <f t="shared" si="4"/>
        <v>ND</v>
      </c>
      <c r="N46" s="2" t="s">
        <v>0</v>
      </c>
      <c r="O46" s="4">
        <f t="shared" si="5"/>
        <v>10.447475947115249</v>
      </c>
      <c r="P46" s="3">
        <f t="shared" si="6"/>
        <v>10.447475947115249</v>
      </c>
      <c r="Q46" s="3">
        <f t="shared" si="7"/>
        <v>0.11186898677881213</v>
      </c>
      <c r="R46" s="2">
        <v>6.3134490215450221</v>
      </c>
      <c r="S46" s="3" t="str">
        <f t="shared" si="8"/>
        <v>ND</v>
      </c>
      <c r="T46" s="3" t="str">
        <f t="shared" si="9"/>
        <v>ND</v>
      </c>
      <c r="U46" s="56" t="s">
        <v>0</v>
      </c>
      <c r="V46" s="3"/>
      <c r="W46" s="6" t="str">
        <f t="shared" si="15"/>
        <v>ND</v>
      </c>
      <c r="X46" s="4" t="str">
        <f t="shared" si="10"/>
        <v>ND</v>
      </c>
      <c r="Y46" s="3" t="str">
        <f t="shared" si="16"/>
        <v>ND</v>
      </c>
      <c r="Z46" s="3" t="str">
        <f t="shared" si="11"/>
        <v>ND</v>
      </c>
      <c r="AA46" s="2" t="s">
        <v>0</v>
      </c>
      <c r="AB46" s="3" t="str">
        <f t="shared" si="12"/>
        <v>ND</v>
      </c>
      <c r="AC46" s="3" t="str">
        <f t="shared" si="13"/>
        <v>ND</v>
      </c>
      <c r="AD46" s="2" t="s">
        <v>0</v>
      </c>
      <c r="AE46" s="4" t="str">
        <f t="shared" si="14"/>
        <v>ND</v>
      </c>
      <c r="AF46" s="3" t="str">
        <f t="shared" si="17"/>
        <v>ND</v>
      </c>
      <c r="AG46" s="3" t="str">
        <f t="shared" si="18"/>
        <v>ND</v>
      </c>
      <c r="AH46" s="56" t="s">
        <v>0</v>
      </c>
      <c r="AI46" s="3" t="str">
        <f t="shared" si="19"/>
        <v>ND</v>
      </c>
      <c r="AJ46" s="3" t="str">
        <f t="shared" si="20"/>
        <v>ND</v>
      </c>
      <c r="AK46" s="56" t="s">
        <v>0</v>
      </c>
      <c r="AL46" s="3"/>
    </row>
    <row r="47" spans="1:38" x14ac:dyDescent="0.35">
      <c r="A47" t="s">
        <v>81</v>
      </c>
      <c r="B47" t="s">
        <v>80</v>
      </c>
      <c r="C47" t="s">
        <v>3</v>
      </c>
      <c r="D47" t="s">
        <v>3</v>
      </c>
      <c r="E47" t="s">
        <v>3</v>
      </c>
      <c r="G47" s="6" t="str">
        <f>IF(H47="ND","ND",(H47*$H$28)+IF(O47="ND","ND",(O47*$O$28)))</f>
        <v>ND</v>
      </c>
      <c r="H47" s="4" t="str">
        <f t="shared" si="0"/>
        <v>ND</v>
      </c>
      <c r="I47" s="3" t="str">
        <f t="shared" si="1"/>
        <v>ND</v>
      </c>
      <c r="J47" s="3" t="str">
        <f t="shared" si="2"/>
        <v>ND</v>
      </c>
      <c r="K47" s="2" t="s">
        <v>0</v>
      </c>
      <c r="L47" s="3" t="str">
        <f t="shared" si="3"/>
        <v>ND</v>
      </c>
      <c r="M47" s="3" t="str">
        <f t="shared" si="4"/>
        <v>ND</v>
      </c>
      <c r="N47" s="2" t="s">
        <v>0</v>
      </c>
      <c r="O47" s="4" t="str">
        <f t="shared" si="5"/>
        <v>ND</v>
      </c>
      <c r="P47" s="3" t="str">
        <f t="shared" si="6"/>
        <v>ND</v>
      </c>
      <c r="Q47" s="3" t="str">
        <f t="shared" si="7"/>
        <v>ND</v>
      </c>
      <c r="R47" s="2" t="s">
        <v>0</v>
      </c>
      <c r="S47" s="3" t="str">
        <f t="shared" si="8"/>
        <v>ND</v>
      </c>
      <c r="T47" s="3" t="str">
        <f t="shared" si="9"/>
        <v>ND</v>
      </c>
      <c r="U47" s="56" t="s">
        <v>0</v>
      </c>
      <c r="V47" s="3"/>
      <c r="W47" s="6" t="str">
        <f t="shared" si="15"/>
        <v>ND</v>
      </c>
      <c r="X47" s="4" t="str">
        <f t="shared" si="10"/>
        <v>ND</v>
      </c>
      <c r="Y47" s="3" t="str">
        <f t="shared" si="16"/>
        <v>ND</v>
      </c>
      <c r="Z47" s="3" t="str">
        <f t="shared" si="11"/>
        <v>ND</v>
      </c>
      <c r="AA47" s="2" t="s">
        <v>0</v>
      </c>
      <c r="AB47" s="3" t="str">
        <f t="shared" si="12"/>
        <v>ND</v>
      </c>
      <c r="AC47" s="3" t="str">
        <f t="shared" si="13"/>
        <v>ND</v>
      </c>
      <c r="AD47" s="2" t="s">
        <v>0</v>
      </c>
      <c r="AE47" s="4" t="str">
        <f t="shared" si="14"/>
        <v>ND</v>
      </c>
      <c r="AF47" s="3" t="str">
        <f t="shared" si="17"/>
        <v>ND</v>
      </c>
      <c r="AG47" s="3" t="str">
        <f t="shared" si="18"/>
        <v>ND</v>
      </c>
      <c r="AH47" s="56" t="s">
        <v>0</v>
      </c>
      <c r="AI47" s="3" t="str">
        <f t="shared" si="19"/>
        <v>ND</v>
      </c>
      <c r="AJ47" s="3" t="str">
        <f t="shared" si="20"/>
        <v>ND</v>
      </c>
      <c r="AK47" s="56" t="s">
        <v>0</v>
      </c>
      <c r="AL47" s="3"/>
    </row>
    <row r="48" spans="1:38" x14ac:dyDescent="0.35">
      <c r="A48" t="s">
        <v>79</v>
      </c>
      <c r="B48" t="s">
        <v>78</v>
      </c>
      <c r="C48" t="s">
        <v>77</v>
      </c>
      <c r="E48" t="s">
        <v>1</v>
      </c>
      <c r="F48" t="s">
        <v>3</v>
      </c>
      <c r="G48" s="6">
        <f>IF(O48="ND","ND",(O48*$O$28))</f>
        <v>2.8136898315800369</v>
      </c>
      <c r="H48" s="4" t="str">
        <f t="shared" si="0"/>
        <v>ND</v>
      </c>
      <c r="I48" s="3" t="str">
        <f t="shared" si="1"/>
        <v>ND</v>
      </c>
      <c r="J48" s="3" t="str">
        <f t="shared" si="2"/>
        <v>ND</v>
      </c>
      <c r="K48" s="2" t="s">
        <v>0</v>
      </c>
      <c r="L48" s="3" t="str">
        <f t="shared" si="3"/>
        <v>ND</v>
      </c>
      <c r="M48" s="3" t="str">
        <f t="shared" si="4"/>
        <v>ND</v>
      </c>
      <c r="N48" s="2" t="s">
        <v>0</v>
      </c>
      <c r="O48" s="4">
        <f t="shared" si="5"/>
        <v>5.6273796631600739</v>
      </c>
      <c r="P48" s="3">
        <f t="shared" si="6"/>
        <v>5.6273796631600739</v>
      </c>
      <c r="Q48" s="3">
        <f t="shared" si="7"/>
        <v>-1.0931550842099815</v>
      </c>
      <c r="R48" s="2">
        <v>0.11498231758557992</v>
      </c>
      <c r="S48" s="3" t="str">
        <f t="shared" si="8"/>
        <v>ND</v>
      </c>
      <c r="T48" s="3" t="str">
        <f t="shared" si="9"/>
        <v>ND</v>
      </c>
      <c r="U48" s="56" t="s">
        <v>0</v>
      </c>
      <c r="V48" s="3"/>
      <c r="W48" s="6" t="str">
        <f t="shared" si="15"/>
        <v>ND</v>
      </c>
      <c r="X48" s="4" t="str">
        <f t="shared" si="10"/>
        <v>ND</v>
      </c>
      <c r="Y48" s="3" t="str">
        <f t="shared" si="16"/>
        <v>ND</v>
      </c>
      <c r="Z48" s="3" t="str">
        <f t="shared" si="11"/>
        <v>ND</v>
      </c>
      <c r="AA48" s="2" t="s">
        <v>0</v>
      </c>
      <c r="AB48" s="3" t="str">
        <f t="shared" si="12"/>
        <v>ND</v>
      </c>
      <c r="AC48" s="3" t="str">
        <f t="shared" si="13"/>
        <v>ND</v>
      </c>
      <c r="AD48" s="2" t="s">
        <v>0</v>
      </c>
      <c r="AE48" s="4" t="str">
        <f t="shared" si="14"/>
        <v>ND</v>
      </c>
      <c r="AF48" s="3" t="str">
        <f t="shared" si="17"/>
        <v>ND</v>
      </c>
      <c r="AG48" s="3" t="str">
        <f t="shared" si="18"/>
        <v>ND</v>
      </c>
      <c r="AH48" s="56" t="s">
        <v>0</v>
      </c>
      <c r="AI48" s="3" t="str">
        <f t="shared" si="19"/>
        <v>ND</v>
      </c>
      <c r="AJ48" s="3" t="str">
        <f t="shared" si="20"/>
        <v>ND</v>
      </c>
      <c r="AK48" s="56" t="s">
        <v>0</v>
      </c>
      <c r="AL48" s="3"/>
    </row>
    <row r="49" spans="1:38" x14ac:dyDescent="0.35">
      <c r="A49" t="s">
        <v>76</v>
      </c>
      <c r="B49" t="s">
        <v>75</v>
      </c>
      <c r="C49" t="s">
        <v>3</v>
      </c>
      <c r="D49" t="s">
        <v>3</v>
      </c>
      <c r="E49" t="s">
        <v>3</v>
      </c>
      <c r="G49" s="6">
        <f>IF(H49="ND","ND",(H49*$H$28)+IF(O49="ND","ND",(O49*$O$28)))</f>
        <v>9.5245737033294127</v>
      </c>
      <c r="H49" s="4">
        <f t="shared" si="0"/>
        <v>7.7468154398126519</v>
      </c>
      <c r="I49" s="3">
        <f t="shared" si="1"/>
        <v>7.4884551047589163</v>
      </c>
      <c r="J49" s="3">
        <f t="shared" si="2"/>
        <v>-0.62788622381027093</v>
      </c>
      <c r="K49" s="2">
        <v>1.9211280096113149E-2</v>
      </c>
      <c r="L49" s="3">
        <f t="shared" si="3"/>
        <v>8.7802567800275906</v>
      </c>
      <c r="M49" s="3">
        <f t="shared" si="4"/>
        <v>-0.30493580499310236</v>
      </c>
      <c r="N49" s="2">
        <v>-0.17871338541897785</v>
      </c>
      <c r="O49" s="4">
        <f t="shared" si="5"/>
        <v>11.302331966846172</v>
      </c>
      <c r="P49" s="3">
        <f t="shared" si="6"/>
        <v>11.302331966846172</v>
      </c>
      <c r="Q49" s="3">
        <f t="shared" si="7"/>
        <v>0.32558299171154298</v>
      </c>
      <c r="R49" s="2">
        <v>7.4127624507434628</v>
      </c>
      <c r="S49" s="3" t="str">
        <f t="shared" si="8"/>
        <v>ND</v>
      </c>
      <c r="T49" s="3" t="str">
        <f t="shared" si="9"/>
        <v>ND</v>
      </c>
      <c r="U49" s="56" t="s">
        <v>0</v>
      </c>
      <c r="V49" s="3"/>
      <c r="W49" s="6">
        <f t="shared" si="15"/>
        <v>7.9920095000644009</v>
      </c>
      <c r="X49" s="4">
        <f t="shared" si="10"/>
        <v>7.9920095000644009</v>
      </c>
      <c r="Y49" s="3">
        <f t="shared" si="16"/>
        <v>8.366491317395095</v>
      </c>
      <c r="Z49" s="3">
        <f t="shared" si="11"/>
        <v>-0.40837717065122614</v>
      </c>
      <c r="AA49" s="2">
        <v>4.6501198034022292E-2</v>
      </c>
      <c r="AB49" s="3">
        <f t="shared" si="12"/>
        <v>6.4940822307416246</v>
      </c>
      <c r="AC49" s="3">
        <f t="shared" si="13"/>
        <v>-0.87647944231459385</v>
      </c>
      <c r="AD49" s="2">
        <v>-0.46562656721886186</v>
      </c>
      <c r="AE49" s="4" t="str">
        <f t="shared" si="14"/>
        <v>ND</v>
      </c>
      <c r="AF49" s="3" t="str">
        <f t="shared" si="17"/>
        <v>ND</v>
      </c>
      <c r="AG49" s="3" t="str">
        <f t="shared" si="18"/>
        <v>ND</v>
      </c>
      <c r="AH49" s="56" t="s">
        <v>0</v>
      </c>
      <c r="AI49" s="3" t="str">
        <f t="shared" si="19"/>
        <v>ND</v>
      </c>
      <c r="AJ49" s="3" t="str">
        <f t="shared" si="20"/>
        <v>ND</v>
      </c>
      <c r="AK49" s="56" t="s">
        <v>0</v>
      </c>
      <c r="AL49" s="3"/>
    </row>
    <row r="50" spans="1:38" x14ac:dyDescent="0.35">
      <c r="A50" t="s">
        <v>74</v>
      </c>
      <c r="B50" t="s">
        <v>73</v>
      </c>
      <c r="C50" t="s">
        <v>3</v>
      </c>
      <c r="D50" t="s">
        <v>3</v>
      </c>
      <c r="E50" t="s">
        <v>3</v>
      </c>
      <c r="F50" t="s">
        <v>3</v>
      </c>
      <c r="G50" s="6">
        <f>IF(O50="ND","ND",(O50*$O$28))</f>
        <v>3.074856734487887</v>
      </c>
      <c r="H50" s="4" t="str">
        <f t="shared" si="0"/>
        <v>ND</v>
      </c>
      <c r="I50" s="3" t="str">
        <f t="shared" si="1"/>
        <v>ND</v>
      </c>
      <c r="J50" s="3" t="str">
        <f t="shared" si="2"/>
        <v>ND</v>
      </c>
      <c r="K50" s="2" t="s">
        <v>0</v>
      </c>
      <c r="L50" s="3" t="str">
        <f t="shared" si="3"/>
        <v>ND</v>
      </c>
      <c r="M50" s="3" t="str">
        <f t="shared" si="4"/>
        <v>ND</v>
      </c>
      <c r="N50" s="2" t="s">
        <v>0</v>
      </c>
      <c r="O50" s="4">
        <f t="shared" si="5"/>
        <v>6.149713468975774</v>
      </c>
      <c r="P50" s="3">
        <f t="shared" si="6"/>
        <v>6.149713468975774</v>
      </c>
      <c r="Q50" s="3">
        <f t="shared" si="7"/>
        <v>-0.96257163275605639</v>
      </c>
      <c r="R50" s="2">
        <v>0.78668439840881532</v>
      </c>
      <c r="S50" s="3" t="str">
        <f t="shared" si="8"/>
        <v>ND</v>
      </c>
      <c r="T50" s="3" t="str">
        <f t="shared" si="9"/>
        <v>ND</v>
      </c>
      <c r="U50" s="56" t="s">
        <v>0</v>
      </c>
      <c r="V50" s="3"/>
      <c r="W50" s="6">
        <f t="shared" si="15"/>
        <v>8.6224251879716256</v>
      </c>
      <c r="X50" s="4">
        <f t="shared" si="10"/>
        <v>8.6224251879716256</v>
      </c>
      <c r="Y50" s="3">
        <f t="shared" si="16"/>
        <v>8.6047955787203918</v>
      </c>
      <c r="Z50" s="3">
        <f t="shared" si="11"/>
        <v>-0.34880110531990188</v>
      </c>
      <c r="AA50" s="2">
        <v>8.4006593930535528E-2</v>
      </c>
      <c r="AB50" s="3">
        <f t="shared" si="12"/>
        <v>8.6929436249765573</v>
      </c>
      <c r="AC50" s="3">
        <f t="shared" si="13"/>
        <v>-0.32676409375586085</v>
      </c>
      <c r="AD50" s="2">
        <v>-0.27663732983796741</v>
      </c>
      <c r="AE50" s="4" t="str">
        <f t="shared" si="14"/>
        <v>ND</v>
      </c>
      <c r="AF50" s="3" t="str">
        <f t="shared" si="17"/>
        <v>ND</v>
      </c>
      <c r="AG50" s="3" t="str">
        <f t="shared" si="18"/>
        <v>ND</v>
      </c>
      <c r="AH50" s="56" t="s">
        <v>0</v>
      </c>
      <c r="AI50" s="3" t="str">
        <f t="shared" si="19"/>
        <v>ND</v>
      </c>
      <c r="AJ50" s="3" t="str">
        <f t="shared" si="20"/>
        <v>ND</v>
      </c>
      <c r="AK50" s="56" t="s">
        <v>0</v>
      </c>
      <c r="AL50" s="3"/>
    </row>
    <row r="51" spans="1:38" x14ac:dyDescent="0.35">
      <c r="A51" t="s">
        <v>72</v>
      </c>
      <c r="B51" t="s">
        <v>71</v>
      </c>
      <c r="C51" t="s">
        <v>3</v>
      </c>
      <c r="E51" t="s">
        <v>3</v>
      </c>
      <c r="F51" t="s">
        <v>3</v>
      </c>
      <c r="G51" s="6">
        <f>IF(O51="ND","ND",(O51*$O$28))</f>
        <v>4.0294978212430239</v>
      </c>
      <c r="H51" s="4" t="str">
        <f t="shared" si="0"/>
        <v>ND</v>
      </c>
      <c r="I51" s="3" t="str">
        <f t="shared" si="1"/>
        <v>ND</v>
      </c>
      <c r="J51" s="3" t="str">
        <f t="shared" si="2"/>
        <v>ND</v>
      </c>
      <c r="K51" s="2" t="s">
        <v>0</v>
      </c>
      <c r="L51" s="3" t="str">
        <f t="shared" si="3"/>
        <v>ND</v>
      </c>
      <c r="M51" s="3" t="str">
        <f t="shared" si="4"/>
        <v>ND</v>
      </c>
      <c r="N51" s="2" t="s">
        <v>0</v>
      </c>
      <c r="O51" s="4">
        <f t="shared" si="5"/>
        <v>8.0589956424860478</v>
      </c>
      <c r="P51" s="3">
        <f t="shared" si="6"/>
        <v>8.0589956424860478</v>
      </c>
      <c r="Q51" s="3">
        <f t="shared" si="7"/>
        <v>-0.48525108937848799</v>
      </c>
      <c r="R51" s="2">
        <v>3.241951115872753</v>
      </c>
      <c r="S51" s="3" t="str">
        <f t="shared" si="8"/>
        <v>ND</v>
      </c>
      <c r="T51" s="3" t="str">
        <f t="shared" si="9"/>
        <v>ND</v>
      </c>
      <c r="U51" s="56" t="s">
        <v>0</v>
      </c>
      <c r="V51" s="3"/>
      <c r="W51" s="6" t="str">
        <f t="shared" si="15"/>
        <v>ND</v>
      </c>
      <c r="X51" s="4" t="str">
        <f t="shared" si="10"/>
        <v>ND</v>
      </c>
      <c r="Y51" s="3" t="str">
        <f t="shared" si="16"/>
        <v>ND</v>
      </c>
      <c r="Z51" s="3" t="str">
        <f t="shared" si="11"/>
        <v>ND</v>
      </c>
      <c r="AA51" s="2" t="s">
        <v>0</v>
      </c>
      <c r="AB51" s="3" t="str">
        <f t="shared" si="12"/>
        <v>ND</v>
      </c>
      <c r="AC51" s="3" t="str">
        <f t="shared" si="13"/>
        <v>ND</v>
      </c>
      <c r="AD51" s="2" t="s">
        <v>0</v>
      </c>
      <c r="AE51" s="4" t="str">
        <f t="shared" si="14"/>
        <v>ND</v>
      </c>
      <c r="AF51" s="3" t="str">
        <f t="shared" si="17"/>
        <v>ND</v>
      </c>
      <c r="AG51" s="3" t="str">
        <f t="shared" si="18"/>
        <v>ND</v>
      </c>
      <c r="AH51" s="56" t="s">
        <v>0</v>
      </c>
      <c r="AI51" s="3" t="str">
        <f t="shared" si="19"/>
        <v>ND</v>
      </c>
      <c r="AJ51" s="3" t="str">
        <f t="shared" si="20"/>
        <v>ND</v>
      </c>
      <c r="AK51" s="56" t="s">
        <v>0</v>
      </c>
      <c r="AL51" s="3"/>
    </row>
    <row r="52" spans="1:38" x14ac:dyDescent="0.35">
      <c r="A52" t="s">
        <v>70</v>
      </c>
      <c r="B52" t="s">
        <v>69</v>
      </c>
      <c r="C52" t="s">
        <v>3</v>
      </c>
      <c r="E52" t="s">
        <v>3</v>
      </c>
      <c r="F52" t="s">
        <v>3</v>
      </c>
      <c r="G52" s="6">
        <f>IF(O52="ND","ND",(O52*$O$28))</f>
        <v>4.7553689143104316</v>
      </c>
      <c r="H52" s="4" t="str">
        <f t="shared" si="0"/>
        <v>ND</v>
      </c>
      <c r="I52" s="3" t="str">
        <f t="shared" si="1"/>
        <v>ND</v>
      </c>
      <c r="J52" s="3" t="str">
        <f t="shared" si="2"/>
        <v>ND</v>
      </c>
      <c r="K52" s="2" t="s">
        <v>0</v>
      </c>
      <c r="L52" s="3" t="str">
        <f t="shared" si="3"/>
        <v>ND</v>
      </c>
      <c r="M52" s="3" t="str">
        <f t="shared" si="4"/>
        <v>ND</v>
      </c>
      <c r="N52" s="2" t="s">
        <v>0</v>
      </c>
      <c r="O52" s="4">
        <f t="shared" si="5"/>
        <v>9.5107378286208633</v>
      </c>
      <c r="P52" s="3">
        <f t="shared" si="6"/>
        <v>9.5107378286208633</v>
      </c>
      <c r="Q52" s="3">
        <f t="shared" si="7"/>
        <v>-0.12231554284478426</v>
      </c>
      <c r="R52" s="2">
        <v>5.1088382221415261</v>
      </c>
      <c r="S52" s="3" t="str">
        <f t="shared" si="8"/>
        <v>ND</v>
      </c>
      <c r="T52" s="3" t="str">
        <f t="shared" si="9"/>
        <v>ND</v>
      </c>
      <c r="U52" s="56" t="s">
        <v>0</v>
      </c>
      <c r="V52" s="3"/>
      <c r="W52" s="6" t="str">
        <f t="shared" si="15"/>
        <v>ND</v>
      </c>
      <c r="X52" s="4" t="str">
        <f t="shared" si="10"/>
        <v>ND</v>
      </c>
      <c r="Y52" s="3" t="str">
        <f t="shared" si="16"/>
        <v>ND</v>
      </c>
      <c r="Z52" s="3" t="str">
        <f t="shared" si="11"/>
        <v>ND</v>
      </c>
      <c r="AA52" s="2" t="s">
        <v>0</v>
      </c>
      <c r="AB52" s="3" t="str">
        <f t="shared" si="12"/>
        <v>ND</v>
      </c>
      <c r="AC52" s="3" t="str">
        <f t="shared" si="13"/>
        <v>ND</v>
      </c>
      <c r="AD52" s="2" t="s">
        <v>0</v>
      </c>
      <c r="AE52" s="4" t="str">
        <f t="shared" si="14"/>
        <v>ND</v>
      </c>
      <c r="AF52" s="3" t="str">
        <f t="shared" si="17"/>
        <v>ND</v>
      </c>
      <c r="AG52" s="3" t="str">
        <f t="shared" si="18"/>
        <v>ND</v>
      </c>
      <c r="AH52" s="56" t="s">
        <v>0</v>
      </c>
      <c r="AI52" s="3" t="str">
        <f t="shared" si="19"/>
        <v>ND</v>
      </c>
      <c r="AJ52" s="3" t="str">
        <f t="shared" si="20"/>
        <v>ND</v>
      </c>
      <c r="AK52" s="56" t="s">
        <v>0</v>
      </c>
      <c r="AL52" s="3"/>
    </row>
    <row r="53" spans="1:38" x14ac:dyDescent="0.35">
      <c r="A53" t="s">
        <v>68</v>
      </c>
      <c r="B53" t="s">
        <v>67</v>
      </c>
      <c r="C53" t="s">
        <v>3</v>
      </c>
      <c r="D53" t="s">
        <v>3</v>
      </c>
      <c r="E53" t="s">
        <v>2</v>
      </c>
      <c r="G53" s="6">
        <f>IF(H53="ND","ND",(H53*$H$28))</f>
        <v>4.2811708685373109</v>
      </c>
      <c r="H53" s="4">
        <f>IF(I53="ND","ND",(I53*$I$28))</f>
        <v>8.5623417370746218</v>
      </c>
      <c r="I53" s="3">
        <f t="shared" si="1"/>
        <v>10.702927171343276</v>
      </c>
      <c r="J53" s="3">
        <f t="shared" si="2"/>
        <v>0.17573179283581922</v>
      </c>
      <c r="K53" s="2">
        <v>0.21163201053340397</v>
      </c>
      <c r="L53" s="3">
        <f t="shared" si="3"/>
        <v>11.69488191583611</v>
      </c>
      <c r="M53" s="3">
        <f t="shared" si="4"/>
        <v>0.42372047895902759</v>
      </c>
      <c r="N53" s="2">
        <v>6.6081105303913423E-2</v>
      </c>
      <c r="O53" s="4" t="str">
        <f t="shared" si="5"/>
        <v>ND</v>
      </c>
      <c r="P53" s="3" t="str">
        <f t="shared" si="6"/>
        <v>ND</v>
      </c>
      <c r="Q53" s="3" t="str">
        <f t="shared" si="7"/>
        <v>ND</v>
      </c>
      <c r="R53" s="2" t="s">
        <v>0</v>
      </c>
      <c r="S53" s="3" t="str">
        <f t="shared" si="8"/>
        <v>ND</v>
      </c>
      <c r="T53" s="3" t="str">
        <f t="shared" si="9"/>
        <v>ND</v>
      </c>
      <c r="U53" s="56" t="s">
        <v>0</v>
      </c>
      <c r="V53" s="3"/>
      <c r="W53" s="6" t="str">
        <f t="shared" si="15"/>
        <v>ND</v>
      </c>
      <c r="X53" s="4" t="str">
        <f t="shared" si="10"/>
        <v>ND</v>
      </c>
      <c r="Y53" s="3" t="str">
        <f t="shared" si="16"/>
        <v>ND</v>
      </c>
      <c r="Z53" s="3" t="str">
        <f t="shared" si="11"/>
        <v>ND</v>
      </c>
      <c r="AA53" s="2" t="s">
        <v>0</v>
      </c>
      <c r="AB53" s="3" t="str">
        <f t="shared" si="12"/>
        <v>ND</v>
      </c>
      <c r="AC53" s="3" t="str">
        <f t="shared" si="13"/>
        <v>ND</v>
      </c>
      <c r="AD53" s="2" t="s">
        <v>0</v>
      </c>
      <c r="AE53" s="4" t="str">
        <f t="shared" si="14"/>
        <v>ND</v>
      </c>
      <c r="AF53" s="3" t="str">
        <f t="shared" si="17"/>
        <v>ND</v>
      </c>
      <c r="AG53" s="3" t="str">
        <f t="shared" si="18"/>
        <v>ND</v>
      </c>
      <c r="AH53" s="56" t="s">
        <v>0</v>
      </c>
      <c r="AI53" s="3" t="str">
        <f t="shared" si="19"/>
        <v>ND</v>
      </c>
      <c r="AJ53" s="3" t="str">
        <f t="shared" si="20"/>
        <v>ND</v>
      </c>
      <c r="AK53" s="56" t="s">
        <v>0</v>
      </c>
      <c r="AL53" s="3"/>
    </row>
    <row r="54" spans="1:38" x14ac:dyDescent="0.35">
      <c r="A54" t="s">
        <v>66</v>
      </c>
      <c r="B54" t="s">
        <v>65</v>
      </c>
      <c r="C54" t="s">
        <v>3</v>
      </c>
      <c r="E54" t="s">
        <v>3</v>
      </c>
      <c r="F54" t="s">
        <v>64</v>
      </c>
      <c r="G54" s="6">
        <f>IF(O54="ND","ND",(O54*$O$28))</f>
        <v>3.0816041027758199</v>
      </c>
      <c r="H54" s="4" t="str">
        <f>IF(I54="ND","ND",(I54*$I$28)+IF(L54="ND","ND",(L54*$L$28)))</f>
        <v>ND</v>
      </c>
      <c r="I54" s="3" t="str">
        <f t="shared" si="1"/>
        <v>ND</v>
      </c>
      <c r="J54" s="3" t="str">
        <f t="shared" si="2"/>
        <v>ND</v>
      </c>
      <c r="K54" s="2" t="s">
        <v>0</v>
      </c>
      <c r="L54" s="3" t="str">
        <f t="shared" si="3"/>
        <v>ND</v>
      </c>
      <c r="M54" s="3" t="str">
        <f t="shared" si="4"/>
        <v>ND</v>
      </c>
      <c r="N54" s="2" t="s">
        <v>0</v>
      </c>
      <c r="O54" s="4">
        <f t="shared" si="5"/>
        <v>6.1632082055516397</v>
      </c>
      <c r="P54" s="3">
        <f t="shared" si="6"/>
        <v>6.1632082055516397</v>
      </c>
      <c r="Q54" s="3">
        <f t="shared" si="7"/>
        <v>-0.95919794861209007</v>
      </c>
      <c r="R54" s="2">
        <v>0.80403813377353073</v>
      </c>
      <c r="S54" s="3" t="str">
        <f t="shared" si="8"/>
        <v>ND</v>
      </c>
      <c r="T54" s="3" t="str">
        <f t="shared" si="9"/>
        <v>ND</v>
      </c>
      <c r="U54" s="56" t="s">
        <v>0</v>
      </c>
      <c r="V54" s="3"/>
      <c r="W54" s="6" t="str">
        <f t="shared" si="15"/>
        <v>ND</v>
      </c>
      <c r="X54" s="4" t="str">
        <f t="shared" si="10"/>
        <v>ND</v>
      </c>
      <c r="Y54" s="3" t="str">
        <f t="shared" si="16"/>
        <v>ND</v>
      </c>
      <c r="Z54" s="3" t="str">
        <f t="shared" si="11"/>
        <v>ND</v>
      </c>
      <c r="AA54" s="2" t="s">
        <v>0</v>
      </c>
      <c r="AB54" s="3" t="str">
        <f t="shared" si="12"/>
        <v>ND</v>
      </c>
      <c r="AC54" s="3" t="str">
        <f t="shared" si="13"/>
        <v>ND</v>
      </c>
      <c r="AD54" s="2" t="s">
        <v>0</v>
      </c>
      <c r="AE54" s="4" t="str">
        <f t="shared" si="14"/>
        <v>ND</v>
      </c>
      <c r="AF54" s="3" t="str">
        <f t="shared" si="17"/>
        <v>ND</v>
      </c>
      <c r="AG54" s="3" t="str">
        <f t="shared" si="18"/>
        <v>ND</v>
      </c>
      <c r="AH54" s="56" t="s">
        <v>0</v>
      </c>
      <c r="AI54" s="3" t="str">
        <f t="shared" si="19"/>
        <v>ND</v>
      </c>
      <c r="AJ54" s="3" t="str">
        <f t="shared" si="20"/>
        <v>ND</v>
      </c>
      <c r="AK54" s="56" t="s">
        <v>0</v>
      </c>
      <c r="AL54" s="3"/>
    </row>
    <row r="55" spans="1:38" x14ac:dyDescent="0.35">
      <c r="A55" t="s">
        <v>63</v>
      </c>
      <c r="B55" t="s">
        <v>62</v>
      </c>
      <c r="C55" t="s">
        <v>3</v>
      </c>
      <c r="D55" t="s">
        <v>3</v>
      </c>
      <c r="E55" t="s">
        <v>3</v>
      </c>
      <c r="F55" t="s">
        <v>3</v>
      </c>
      <c r="G55" s="6">
        <f t="shared" ref="G55:G60" si="21">IF(H55="ND","ND",(H55*$H$28)+IF(O55="ND","ND",(O55*$O$28)))</f>
        <v>13.094042094560738</v>
      </c>
      <c r="H55" s="4">
        <f>IF(I55="ND","ND",(I55*$I$28)+IF(L55="ND","ND",(L55*$L$28)))</f>
        <v>9.533126170443067</v>
      </c>
      <c r="I55" s="3">
        <f t="shared" si="1"/>
        <v>9.6001339805495949</v>
      </c>
      <c r="J55" s="3">
        <f t="shared" si="2"/>
        <v>-9.9966504862601308E-2</v>
      </c>
      <c r="K55" s="2">
        <v>0.14561797560067205</v>
      </c>
      <c r="L55" s="3">
        <f t="shared" si="3"/>
        <v>9.2650949300169554</v>
      </c>
      <c r="M55" s="3">
        <f t="shared" si="4"/>
        <v>-0.1837262674957611</v>
      </c>
      <c r="N55" s="2">
        <v>-0.13799264004711997</v>
      </c>
      <c r="O55" s="4">
        <f t="shared" si="5"/>
        <v>16.654958018678411</v>
      </c>
      <c r="P55" s="3">
        <f t="shared" si="6"/>
        <v>16.654958018678411</v>
      </c>
      <c r="Q55" s="3">
        <f t="shared" si="7"/>
        <v>1.6637395046696024</v>
      </c>
      <c r="R55" s="2">
        <v>14.296042868080569</v>
      </c>
      <c r="S55" s="3" t="str">
        <f t="shared" si="8"/>
        <v>ND</v>
      </c>
      <c r="T55" s="3" t="str">
        <f t="shared" si="9"/>
        <v>ND</v>
      </c>
      <c r="U55" s="56" t="s">
        <v>0</v>
      </c>
      <c r="V55" s="3"/>
      <c r="W55" s="6">
        <f t="shared" si="15"/>
        <v>9.2208473851327799</v>
      </c>
      <c r="X55" s="4">
        <f t="shared" si="10"/>
        <v>9.2208473851327799</v>
      </c>
      <c r="Y55" s="3">
        <f t="shared" si="16"/>
        <v>9.1257146734734995</v>
      </c>
      <c r="Z55" s="3">
        <f t="shared" si="11"/>
        <v>-0.21857133163162493</v>
      </c>
      <c r="AA55" s="2">
        <v>0.16599118275036889</v>
      </c>
      <c r="AB55" s="3">
        <f t="shared" si="12"/>
        <v>9.6013782317699032</v>
      </c>
      <c r="AC55" s="3">
        <f t="shared" si="13"/>
        <v>-9.9655442057524024E-2</v>
      </c>
      <c r="AD55" s="2">
        <v>-0.1985585732603965</v>
      </c>
      <c r="AE55" s="4" t="str">
        <f t="shared" si="14"/>
        <v>ND</v>
      </c>
      <c r="AF55" s="3" t="str">
        <f t="shared" si="17"/>
        <v>ND</v>
      </c>
      <c r="AG55" s="3" t="str">
        <f t="shared" si="18"/>
        <v>ND</v>
      </c>
      <c r="AH55" s="56" t="s">
        <v>0</v>
      </c>
      <c r="AI55" s="3" t="str">
        <f t="shared" si="19"/>
        <v>ND</v>
      </c>
      <c r="AJ55" s="3" t="str">
        <f t="shared" si="20"/>
        <v>ND</v>
      </c>
      <c r="AK55" s="56" t="s">
        <v>0</v>
      </c>
      <c r="AL55" s="3"/>
    </row>
    <row r="56" spans="1:38" x14ac:dyDescent="0.35">
      <c r="A56" t="s">
        <v>61</v>
      </c>
      <c r="B56" t="s">
        <v>60</v>
      </c>
      <c r="C56" t="s">
        <v>3</v>
      </c>
      <c r="E56" t="s">
        <v>3</v>
      </c>
      <c r="F56" s="32"/>
      <c r="G56" s="6">
        <f t="shared" si="21"/>
        <v>8.0739133568394443</v>
      </c>
      <c r="H56" s="4">
        <f>IF(I56="ND","ND",(I56*$I$28))</f>
        <v>5.7586168062165548</v>
      </c>
      <c r="I56" s="3">
        <f t="shared" si="1"/>
        <v>7.1982710077706926</v>
      </c>
      <c r="J56" s="3">
        <f t="shared" si="2"/>
        <v>-0.70043224805732673</v>
      </c>
      <c r="K56" s="2">
        <v>1.840640455404921E-3</v>
      </c>
      <c r="L56" s="3">
        <f t="shared" si="3"/>
        <v>10.915393427193099</v>
      </c>
      <c r="M56" s="3">
        <f t="shared" si="4"/>
        <v>0.22884835679827481</v>
      </c>
      <c r="N56" s="2">
        <v>6.1317076323708086E-4</v>
      </c>
      <c r="O56" s="4">
        <f t="shared" si="5"/>
        <v>10.389209907462334</v>
      </c>
      <c r="P56" s="3">
        <f t="shared" si="6"/>
        <v>10.389209907462334</v>
      </c>
      <c r="Q56" s="3">
        <f t="shared" si="7"/>
        <v>9.7302476865583618E-2</v>
      </c>
      <c r="R56" s="2">
        <v>6.2385210355704732</v>
      </c>
      <c r="S56" s="3" t="str">
        <f t="shared" si="8"/>
        <v>ND</v>
      </c>
      <c r="T56" s="3" t="str">
        <f t="shared" si="9"/>
        <v>ND</v>
      </c>
      <c r="U56" s="56" t="s">
        <v>0</v>
      </c>
      <c r="V56" s="1"/>
      <c r="W56" s="6">
        <f t="shared" si="15"/>
        <v>7.353239463786517</v>
      </c>
      <c r="X56" s="4">
        <f t="shared" si="10"/>
        <v>7.353239463786517</v>
      </c>
      <c r="Y56" s="3">
        <f t="shared" si="16"/>
        <v>8.0897543379568528</v>
      </c>
      <c r="Z56" s="3">
        <f t="shared" si="11"/>
        <v>-0.4775614155107869</v>
      </c>
      <c r="AA56" s="2">
        <v>2.9470881942971787E-3</v>
      </c>
      <c r="AB56" s="3">
        <f t="shared" si="12"/>
        <v>4.4071799671051703</v>
      </c>
      <c r="AC56" s="3">
        <f t="shared" si="13"/>
        <v>-1.3982050082237074</v>
      </c>
      <c r="AD56" s="2">
        <v>-0.64499306495590703</v>
      </c>
      <c r="AE56" s="4" t="str">
        <f t="shared" si="14"/>
        <v>ND</v>
      </c>
      <c r="AF56" s="3" t="str">
        <f t="shared" si="17"/>
        <v>ND</v>
      </c>
      <c r="AG56" s="3" t="str">
        <f t="shared" si="18"/>
        <v>ND</v>
      </c>
      <c r="AH56" s="56" t="s">
        <v>0</v>
      </c>
      <c r="AI56" s="3" t="str">
        <f t="shared" si="19"/>
        <v>ND</v>
      </c>
      <c r="AJ56" s="3" t="str">
        <f t="shared" si="20"/>
        <v>ND</v>
      </c>
      <c r="AK56" s="56" t="s">
        <v>0</v>
      </c>
      <c r="AL56" s="1"/>
    </row>
    <row r="57" spans="1:38" x14ac:dyDescent="0.35">
      <c r="A57" t="s">
        <v>59</v>
      </c>
      <c r="B57" t="s">
        <v>58</v>
      </c>
      <c r="C57" t="s">
        <v>3</v>
      </c>
      <c r="E57" t="s">
        <v>3</v>
      </c>
      <c r="F57" t="s">
        <v>3</v>
      </c>
      <c r="G57" s="6">
        <f t="shared" si="21"/>
        <v>14.542878935294446</v>
      </c>
      <c r="H57" s="4">
        <f t="shared" ref="H57:H69" si="22">IF(I57="ND","ND",(I57*$I$28)+IF(L57="ND","ND",(L57*$L$28)))</f>
        <v>18.944653980697723</v>
      </c>
      <c r="I57" s="3">
        <f t="shared" si="1"/>
        <v>20</v>
      </c>
      <c r="J57" s="3">
        <f t="shared" si="2"/>
        <v>3.2497232740954769</v>
      </c>
      <c r="K57" s="2">
        <v>0.94767783570121733</v>
      </c>
      <c r="L57" s="3">
        <f t="shared" si="3"/>
        <v>14.723269903488614</v>
      </c>
      <c r="M57" s="3">
        <f t="shared" si="4"/>
        <v>1.1808174758721535</v>
      </c>
      <c r="N57" s="2">
        <v>0.32043034769561807</v>
      </c>
      <c r="O57" s="4">
        <f t="shared" si="5"/>
        <v>10.141103889891168</v>
      </c>
      <c r="P57" s="3">
        <f t="shared" si="6"/>
        <v>10.141103889891168</v>
      </c>
      <c r="Q57" s="3">
        <f t="shared" si="7"/>
        <v>3.5275972472791919E-2</v>
      </c>
      <c r="R57" s="2">
        <v>5.9194658137720957</v>
      </c>
      <c r="S57" s="3" t="str">
        <f t="shared" si="8"/>
        <v>ND</v>
      </c>
      <c r="T57" s="3" t="str">
        <f t="shared" si="9"/>
        <v>ND</v>
      </c>
      <c r="U57" s="56" t="s">
        <v>0</v>
      </c>
      <c r="V57" s="3"/>
      <c r="W57" s="6">
        <f t="shared" si="15"/>
        <v>10.885972122673394</v>
      </c>
      <c r="X57" s="4">
        <f t="shared" si="10"/>
        <v>10.885972122673394</v>
      </c>
      <c r="Y57" s="3">
        <f t="shared" si="16"/>
        <v>11.603723159869938</v>
      </c>
      <c r="Z57" s="3">
        <f t="shared" si="11"/>
        <v>0.4009307899674846</v>
      </c>
      <c r="AA57" s="2">
        <v>0.5559912977309065</v>
      </c>
      <c r="AB57" s="3">
        <f t="shared" si="12"/>
        <v>8.0149679738872166</v>
      </c>
      <c r="AC57" s="3">
        <f t="shared" si="13"/>
        <v>-0.49625800652819574</v>
      </c>
      <c r="AD57" s="2">
        <v>-0.33490844305962231</v>
      </c>
      <c r="AE57" s="4" t="str">
        <f t="shared" si="14"/>
        <v>ND</v>
      </c>
      <c r="AF57" s="3" t="str">
        <f t="shared" si="17"/>
        <v>ND</v>
      </c>
      <c r="AG57" s="3" t="str">
        <f t="shared" si="18"/>
        <v>ND</v>
      </c>
      <c r="AH57" s="56" t="s">
        <v>0</v>
      </c>
      <c r="AI57" s="3" t="str">
        <f t="shared" si="19"/>
        <v>ND</v>
      </c>
      <c r="AJ57" s="3" t="str">
        <f t="shared" si="20"/>
        <v>ND</v>
      </c>
      <c r="AK57" s="56" t="s">
        <v>0</v>
      </c>
      <c r="AL57" s="3"/>
    </row>
    <row r="58" spans="1:38" x14ac:dyDescent="0.35">
      <c r="A58" t="s">
        <v>57</v>
      </c>
      <c r="B58" t="s">
        <v>56</v>
      </c>
      <c r="C58" t="s">
        <v>3</v>
      </c>
      <c r="D58" t="s">
        <v>3</v>
      </c>
      <c r="E58" t="s">
        <v>3</v>
      </c>
      <c r="F58" s="32"/>
      <c r="G58" s="6" t="str">
        <f t="shared" si="21"/>
        <v>ND</v>
      </c>
      <c r="H58" s="4" t="str">
        <f t="shared" si="22"/>
        <v>ND</v>
      </c>
      <c r="I58" s="3" t="str">
        <f t="shared" si="1"/>
        <v>ND</v>
      </c>
      <c r="J58" s="3" t="str">
        <f t="shared" si="2"/>
        <v>ND</v>
      </c>
      <c r="K58" s="2" t="s">
        <v>0</v>
      </c>
      <c r="L58" s="3" t="str">
        <f t="shared" si="3"/>
        <v>ND</v>
      </c>
      <c r="M58" s="3" t="str">
        <f t="shared" si="4"/>
        <v>ND</v>
      </c>
      <c r="N58" s="2" t="s">
        <v>0</v>
      </c>
      <c r="O58" s="4" t="str">
        <f t="shared" si="5"/>
        <v>ND</v>
      </c>
      <c r="P58" s="3" t="str">
        <f t="shared" si="6"/>
        <v>ND</v>
      </c>
      <c r="Q58" s="3" t="str">
        <f t="shared" si="7"/>
        <v>ND</v>
      </c>
      <c r="R58" s="2" t="s">
        <v>0</v>
      </c>
      <c r="S58" s="3" t="str">
        <f t="shared" si="8"/>
        <v>ND</v>
      </c>
      <c r="T58" s="3" t="str">
        <f t="shared" si="9"/>
        <v>ND</v>
      </c>
      <c r="U58" s="56" t="s">
        <v>0</v>
      </c>
      <c r="V58" s="3"/>
      <c r="W58" s="6" t="str">
        <f t="shared" si="15"/>
        <v>ND</v>
      </c>
      <c r="X58" s="4" t="str">
        <f t="shared" si="10"/>
        <v>ND</v>
      </c>
      <c r="Y58" s="3" t="str">
        <f t="shared" si="16"/>
        <v>ND</v>
      </c>
      <c r="Z58" s="3" t="str">
        <f t="shared" si="11"/>
        <v>ND</v>
      </c>
      <c r="AA58" s="2" t="s">
        <v>0</v>
      </c>
      <c r="AB58" s="3" t="str">
        <f t="shared" si="12"/>
        <v>ND</v>
      </c>
      <c r="AC58" s="3" t="str">
        <f t="shared" si="13"/>
        <v>ND</v>
      </c>
      <c r="AD58" s="2" t="s">
        <v>0</v>
      </c>
      <c r="AE58" s="4" t="str">
        <f t="shared" si="14"/>
        <v>ND</v>
      </c>
      <c r="AF58" s="3" t="str">
        <f t="shared" si="17"/>
        <v>ND</v>
      </c>
      <c r="AG58" s="3" t="str">
        <f t="shared" si="18"/>
        <v>ND</v>
      </c>
      <c r="AH58" s="56" t="s">
        <v>0</v>
      </c>
      <c r="AI58" s="3" t="str">
        <f t="shared" si="19"/>
        <v>ND</v>
      </c>
      <c r="AJ58" s="3" t="str">
        <f t="shared" si="20"/>
        <v>ND</v>
      </c>
      <c r="AK58" s="56" t="s">
        <v>0</v>
      </c>
      <c r="AL58" s="3"/>
    </row>
    <row r="59" spans="1:38" x14ac:dyDescent="0.35">
      <c r="A59" t="s">
        <v>55</v>
      </c>
      <c r="B59" t="s">
        <v>54</v>
      </c>
      <c r="C59" t="s">
        <v>3</v>
      </c>
      <c r="D59" t="s">
        <v>3</v>
      </c>
      <c r="E59" t="s">
        <v>3</v>
      </c>
      <c r="F59" s="32"/>
      <c r="G59" s="6" t="str">
        <f t="shared" si="21"/>
        <v>ND</v>
      </c>
      <c r="H59" s="4" t="str">
        <f t="shared" si="22"/>
        <v>ND</v>
      </c>
      <c r="I59" s="3" t="str">
        <f t="shared" si="1"/>
        <v>ND</v>
      </c>
      <c r="J59" s="3" t="str">
        <f t="shared" si="2"/>
        <v>ND</v>
      </c>
      <c r="K59" s="2" t="s">
        <v>0</v>
      </c>
      <c r="L59" s="3" t="str">
        <f t="shared" si="3"/>
        <v>ND</v>
      </c>
      <c r="M59" s="3" t="str">
        <f t="shared" si="4"/>
        <v>ND</v>
      </c>
      <c r="N59" s="2" t="s">
        <v>0</v>
      </c>
      <c r="O59" s="4" t="str">
        <f t="shared" si="5"/>
        <v>ND</v>
      </c>
      <c r="P59" s="3" t="str">
        <f t="shared" si="6"/>
        <v>ND</v>
      </c>
      <c r="Q59" s="3" t="str">
        <f t="shared" si="7"/>
        <v>ND</v>
      </c>
      <c r="R59" s="2" t="s">
        <v>0</v>
      </c>
      <c r="S59" s="3" t="str">
        <f t="shared" si="8"/>
        <v>ND</v>
      </c>
      <c r="T59" s="3" t="str">
        <f t="shared" si="9"/>
        <v>ND</v>
      </c>
      <c r="U59" s="56" t="s">
        <v>0</v>
      </c>
      <c r="V59" s="3"/>
      <c r="W59" s="6" t="str">
        <f t="shared" si="15"/>
        <v>ND</v>
      </c>
      <c r="X59" s="4" t="str">
        <f t="shared" si="10"/>
        <v>ND</v>
      </c>
      <c r="Y59" s="3" t="str">
        <f t="shared" si="16"/>
        <v>ND</v>
      </c>
      <c r="Z59" s="3" t="str">
        <f t="shared" si="11"/>
        <v>ND</v>
      </c>
      <c r="AA59" s="2" t="s">
        <v>0</v>
      </c>
      <c r="AB59" s="3" t="str">
        <f t="shared" si="12"/>
        <v>ND</v>
      </c>
      <c r="AC59" s="3" t="str">
        <f t="shared" si="13"/>
        <v>ND</v>
      </c>
      <c r="AD59" s="2" t="s">
        <v>0</v>
      </c>
      <c r="AE59" s="4" t="str">
        <f t="shared" si="14"/>
        <v>ND</v>
      </c>
      <c r="AF59" s="3" t="str">
        <f t="shared" si="17"/>
        <v>ND</v>
      </c>
      <c r="AG59" s="3" t="str">
        <f t="shared" si="18"/>
        <v>ND</v>
      </c>
      <c r="AH59" s="56" t="s">
        <v>0</v>
      </c>
      <c r="AI59" s="3" t="str">
        <f t="shared" si="19"/>
        <v>ND</v>
      </c>
      <c r="AJ59" s="3" t="str">
        <f t="shared" si="20"/>
        <v>ND</v>
      </c>
      <c r="AK59" s="56" t="s">
        <v>0</v>
      </c>
      <c r="AL59" s="3"/>
    </row>
    <row r="60" spans="1:38" x14ac:dyDescent="0.35">
      <c r="A60" t="s">
        <v>53</v>
      </c>
      <c r="B60" t="s">
        <v>52</v>
      </c>
      <c r="C60" t="s">
        <v>3</v>
      </c>
      <c r="D60" t="s">
        <v>3</v>
      </c>
      <c r="E60" t="s">
        <v>3</v>
      </c>
      <c r="F60" s="32"/>
      <c r="G60" s="6" t="str">
        <f t="shared" si="21"/>
        <v>ND</v>
      </c>
      <c r="H60" s="4" t="str">
        <f t="shared" si="22"/>
        <v>ND</v>
      </c>
      <c r="I60" s="3" t="str">
        <f t="shared" si="1"/>
        <v>ND</v>
      </c>
      <c r="J60" s="3" t="str">
        <f t="shared" si="2"/>
        <v>ND</v>
      </c>
      <c r="K60" s="2" t="s">
        <v>0</v>
      </c>
      <c r="L60" s="3" t="str">
        <f t="shared" si="3"/>
        <v>ND</v>
      </c>
      <c r="M60" s="3" t="str">
        <f t="shared" si="4"/>
        <v>ND</v>
      </c>
      <c r="N60" s="2" t="s">
        <v>0</v>
      </c>
      <c r="O60" s="4" t="str">
        <f t="shared" si="5"/>
        <v>ND</v>
      </c>
      <c r="P60" s="3" t="str">
        <f t="shared" si="6"/>
        <v>ND</v>
      </c>
      <c r="Q60" s="3" t="str">
        <f t="shared" si="7"/>
        <v>ND</v>
      </c>
      <c r="R60" s="2" t="s">
        <v>0</v>
      </c>
      <c r="S60" s="3" t="str">
        <f t="shared" si="8"/>
        <v>ND</v>
      </c>
      <c r="T60" s="3" t="str">
        <f t="shared" si="9"/>
        <v>ND</v>
      </c>
      <c r="U60" s="56" t="s">
        <v>0</v>
      </c>
      <c r="V60" s="3"/>
      <c r="W60" s="6" t="str">
        <f t="shared" si="15"/>
        <v>ND</v>
      </c>
      <c r="X60" s="4" t="str">
        <f t="shared" si="10"/>
        <v>ND</v>
      </c>
      <c r="Y60" s="3" t="str">
        <f t="shared" si="16"/>
        <v>ND</v>
      </c>
      <c r="Z60" s="3" t="str">
        <f t="shared" si="11"/>
        <v>ND</v>
      </c>
      <c r="AA60" s="2" t="s">
        <v>0</v>
      </c>
      <c r="AB60" s="3" t="str">
        <f t="shared" si="12"/>
        <v>ND</v>
      </c>
      <c r="AC60" s="3" t="str">
        <f t="shared" si="13"/>
        <v>ND</v>
      </c>
      <c r="AD60" s="2" t="s">
        <v>0</v>
      </c>
      <c r="AE60" s="4" t="str">
        <f t="shared" si="14"/>
        <v>ND</v>
      </c>
      <c r="AF60" s="3" t="str">
        <f t="shared" si="17"/>
        <v>ND</v>
      </c>
      <c r="AG60" s="3" t="str">
        <f t="shared" si="18"/>
        <v>ND</v>
      </c>
      <c r="AH60" s="56" t="s">
        <v>0</v>
      </c>
      <c r="AI60" s="3" t="str">
        <f t="shared" si="19"/>
        <v>ND</v>
      </c>
      <c r="AJ60" s="3" t="str">
        <f t="shared" si="20"/>
        <v>ND</v>
      </c>
      <c r="AK60" s="56" t="s">
        <v>0</v>
      </c>
      <c r="AL60" s="3"/>
    </row>
    <row r="61" spans="1:38" x14ac:dyDescent="0.35">
      <c r="A61" t="s">
        <v>51</v>
      </c>
      <c r="B61" t="s">
        <v>50</v>
      </c>
      <c r="C61" t="s">
        <v>3</v>
      </c>
      <c r="D61" t="s">
        <v>3</v>
      </c>
      <c r="E61" t="s">
        <v>3</v>
      </c>
      <c r="F61" s="32"/>
      <c r="G61" s="6">
        <f>IF(O61="ND","ND",(O61*$O$28))</f>
        <v>4.6535475194059348</v>
      </c>
      <c r="H61" s="4" t="str">
        <f t="shared" si="22"/>
        <v>ND</v>
      </c>
      <c r="I61" s="3" t="str">
        <f t="shared" si="1"/>
        <v>ND</v>
      </c>
      <c r="J61" s="3" t="str">
        <f t="shared" si="2"/>
        <v>ND</v>
      </c>
      <c r="K61" s="2" t="s">
        <v>0</v>
      </c>
      <c r="L61" s="3" t="str">
        <f t="shared" si="3"/>
        <v>ND</v>
      </c>
      <c r="M61" s="3" t="str">
        <f t="shared" si="4"/>
        <v>ND</v>
      </c>
      <c r="N61" s="2" t="s">
        <v>0</v>
      </c>
      <c r="O61" s="4">
        <f t="shared" si="5"/>
        <v>9.3070950388118696</v>
      </c>
      <c r="P61" s="3">
        <f t="shared" si="6"/>
        <v>9.3070950388118696</v>
      </c>
      <c r="Q61" s="3">
        <f t="shared" si="7"/>
        <v>-0.17322624029703279</v>
      </c>
      <c r="R61" s="2">
        <v>4.8469610774184559</v>
      </c>
      <c r="S61" s="3" t="str">
        <f t="shared" si="8"/>
        <v>ND</v>
      </c>
      <c r="T61" s="3" t="str">
        <f t="shared" si="9"/>
        <v>ND</v>
      </c>
      <c r="U61" s="56" t="s">
        <v>0</v>
      </c>
      <c r="V61" s="3"/>
      <c r="W61" s="6">
        <f t="shared" si="15"/>
        <v>6.5121686661583826</v>
      </c>
      <c r="X61" s="4">
        <f t="shared" si="10"/>
        <v>6.5121686661583826</v>
      </c>
      <c r="Y61" s="3">
        <f t="shared" si="16"/>
        <v>8.0710289343605179</v>
      </c>
      <c r="Z61" s="3">
        <f t="shared" si="11"/>
        <v>-0.48224276640987035</v>
      </c>
      <c r="AA61" s="2">
        <v>0</v>
      </c>
      <c r="AB61" s="3">
        <f t="shared" si="12"/>
        <v>0.2767275933498432</v>
      </c>
      <c r="AC61" s="3">
        <f t="shared" si="13"/>
        <v>-2.4308181016625392</v>
      </c>
      <c r="AD61" s="2">
        <v>-1</v>
      </c>
      <c r="AE61" s="4" t="str">
        <f t="shared" si="14"/>
        <v>ND</v>
      </c>
      <c r="AF61" s="3" t="str">
        <f t="shared" si="17"/>
        <v>ND</v>
      </c>
      <c r="AG61" s="3" t="str">
        <f t="shared" si="18"/>
        <v>ND</v>
      </c>
      <c r="AH61" s="56" t="s">
        <v>0</v>
      </c>
      <c r="AI61" s="3" t="str">
        <f t="shared" si="19"/>
        <v>ND</v>
      </c>
      <c r="AJ61" s="3" t="str">
        <f t="shared" si="20"/>
        <v>ND</v>
      </c>
      <c r="AK61" s="56" t="s">
        <v>0</v>
      </c>
      <c r="AL61" s="3"/>
    </row>
    <row r="62" spans="1:38" x14ac:dyDescent="0.35">
      <c r="A62" t="s">
        <v>49</v>
      </c>
      <c r="B62" t="s">
        <v>48</v>
      </c>
      <c r="C62" t="s">
        <v>3</v>
      </c>
      <c r="D62" t="s">
        <v>3</v>
      </c>
      <c r="E62" t="s">
        <v>3</v>
      </c>
      <c r="F62" t="s">
        <v>3</v>
      </c>
      <c r="G62" s="6">
        <f t="shared" ref="G62:G67" si="23">IF(H62="ND","ND",(H62*$H$28)+IF(O62="ND","ND",(O62*$O$28)))</f>
        <v>11.147764358306418</v>
      </c>
      <c r="H62" s="4">
        <f t="shared" si="22"/>
        <v>10.993845399779616</v>
      </c>
      <c r="I62" s="3">
        <f t="shared" si="1"/>
        <v>10.686805058814477</v>
      </c>
      <c r="J62" s="3">
        <f t="shared" si="2"/>
        <v>0.17170126470361899</v>
      </c>
      <c r="K62" s="2">
        <v>0.21066692867712253</v>
      </c>
      <c r="L62" s="3">
        <f t="shared" si="3"/>
        <v>12.222006763640172</v>
      </c>
      <c r="M62" s="3">
        <f t="shared" si="4"/>
        <v>0.55550169091004287</v>
      </c>
      <c r="N62" s="2">
        <v>0.11035343970474254</v>
      </c>
      <c r="O62" s="4">
        <f t="shared" si="5"/>
        <v>11.30168331683322</v>
      </c>
      <c r="P62" s="3">
        <f t="shared" si="6"/>
        <v>11.30168331683322</v>
      </c>
      <c r="Q62" s="3">
        <f t="shared" si="7"/>
        <v>0.32542082920830512</v>
      </c>
      <c r="R62" s="2">
        <v>7.4119283106618248</v>
      </c>
      <c r="S62" s="3" t="str">
        <f t="shared" si="8"/>
        <v>ND</v>
      </c>
      <c r="T62" s="3" t="str">
        <f t="shared" si="9"/>
        <v>ND</v>
      </c>
      <c r="U62" s="56" t="s">
        <v>0</v>
      </c>
      <c r="V62" s="3"/>
      <c r="W62" s="6">
        <f t="shared" si="15"/>
        <v>9.6673430391849369</v>
      </c>
      <c r="X62" s="4">
        <f t="shared" si="10"/>
        <v>9.6673430391849369</v>
      </c>
      <c r="Y62" s="3">
        <f t="shared" si="16"/>
        <v>9.4366873257207615</v>
      </c>
      <c r="Z62" s="3">
        <f t="shared" si="11"/>
        <v>-0.14082816856980962</v>
      </c>
      <c r="AA62" s="2">
        <v>0.21493345667639613</v>
      </c>
      <c r="AB62" s="3">
        <f t="shared" si="12"/>
        <v>10.58996589304164</v>
      </c>
      <c r="AC62" s="3">
        <f t="shared" si="13"/>
        <v>0.14749147326041001</v>
      </c>
      <c r="AD62" s="2">
        <v>-0.1135907673415002</v>
      </c>
      <c r="AE62" s="4" t="str">
        <f t="shared" si="14"/>
        <v>ND</v>
      </c>
      <c r="AF62" s="3" t="str">
        <f t="shared" si="17"/>
        <v>ND</v>
      </c>
      <c r="AG62" s="3" t="str">
        <f t="shared" si="18"/>
        <v>ND</v>
      </c>
      <c r="AH62" s="56" t="s">
        <v>0</v>
      </c>
      <c r="AI62" s="3" t="str">
        <f t="shared" si="19"/>
        <v>ND</v>
      </c>
      <c r="AJ62" s="3" t="str">
        <f t="shared" si="20"/>
        <v>ND</v>
      </c>
      <c r="AK62" s="56" t="s">
        <v>0</v>
      </c>
      <c r="AL62" s="3"/>
    </row>
    <row r="63" spans="1:38" x14ac:dyDescent="0.35">
      <c r="A63" t="s">
        <v>47</v>
      </c>
      <c r="B63" t="s">
        <v>46</v>
      </c>
      <c r="C63" t="s">
        <v>3</v>
      </c>
      <c r="E63" t="s">
        <v>3</v>
      </c>
      <c r="F63" s="32"/>
      <c r="G63" s="6">
        <f t="shared" si="23"/>
        <v>8.5645696448561814</v>
      </c>
      <c r="H63" s="4">
        <f t="shared" si="22"/>
        <v>10.258701846798274</v>
      </c>
      <c r="I63" s="3">
        <f t="shared" si="1"/>
        <v>10.303501389650165</v>
      </c>
      <c r="J63" s="3">
        <f t="shared" si="2"/>
        <v>7.5875347412541483E-2</v>
      </c>
      <c r="K63" s="2">
        <v>0.18772208097830226</v>
      </c>
      <c r="L63" s="3">
        <f t="shared" si="3"/>
        <v>10.079503675390709</v>
      </c>
      <c r="M63" s="3">
        <f t="shared" si="4"/>
        <v>1.9875918847677251E-2</v>
      </c>
      <c r="N63" s="2">
        <v>-6.9591811544440718E-2</v>
      </c>
      <c r="O63" s="4">
        <f t="shared" si="5"/>
        <v>6.8704374429140902</v>
      </c>
      <c r="P63" s="3">
        <f t="shared" si="6"/>
        <v>6.8704374429140902</v>
      </c>
      <c r="Q63" s="3">
        <f t="shared" si="7"/>
        <v>-0.78239063927147734</v>
      </c>
      <c r="R63" s="2">
        <v>1.71350894547704</v>
      </c>
      <c r="S63" s="3" t="str">
        <f t="shared" si="8"/>
        <v>ND</v>
      </c>
      <c r="T63" s="3" t="str">
        <f t="shared" si="9"/>
        <v>ND</v>
      </c>
      <c r="U63" s="56" t="s">
        <v>0</v>
      </c>
      <c r="V63" s="1"/>
      <c r="W63" s="6">
        <f t="shared" si="15"/>
        <v>10.071329845118859</v>
      </c>
      <c r="X63" s="4">
        <f t="shared" si="10"/>
        <v>10.071329845118859</v>
      </c>
      <c r="Y63" s="3">
        <f t="shared" si="16"/>
        <v>8.8802508322888762</v>
      </c>
      <c r="Z63" s="3">
        <f t="shared" si="11"/>
        <v>-0.27993729192778116</v>
      </c>
      <c r="AA63" s="2">
        <v>0.12735897999113555</v>
      </c>
      <c r="AB63" s="3">
        <f t="shared" si="12"/>
        <v>14.835645896438788</v>
      </c>
      <c r="AC63" s="3">
        <f t="shared" si="13"/>
        <v>1.2089114741096969</v>
      </c>
      <c r="AD63" s="2">
        <v>0.25131983052932272</v>
      </c>
      <c r="AE63" s="4" t="str">
        <f t="shared" si="14"/>
        <v>ND</v>
      </c>
      <c r="AF63" s="3" t="str">
        <f t="shared" si="17"/>
        <v>ND</v>
      </c>
      <c r="AG63" s="3" t="str">
        <f t="shared" si="18"/>
        <v>ND</v>
      </c>
      <c r="AH63" s="56" t="s">
        <v>0</v>
      </c>
      <c r="AI63" s="3" t="str">
        <f t="shared" si="19"/>
        <v>ND</v>
      </c>
      <c r="AJ63" s="3" t="str">
        <f t="shared" si="20"/>
        <v>ND</v>
      </c>
      <c r="AK63" s="56" t="s">
        <v>0</v>
      </c>
      <c r="AL63" s="1"/>
    </row>
    <row r="64" spans="1:38" x14ac:dyDescent="0.35">
      <c r="A64" t="s">
        <v>45</v>
      </c>
      <c r="B64" t="s">
        <v>44</v>
      </c>
      <c r="C64" t="s">
        <v>3</v>
      </c>
      <c r="E64" t="s">
        <v>3</v>
      </c>
      <c r="G64" s="6" t="str">
        <f t="shared" si="23"/>
        <v>ND</v>
      </c>
      <c r="H64" s="4" t="str">
        <f t="shared" si="22"/>
        <v>ND</v>
      </c>
      <c r="I64" s="3" t="str">
        <f t="shared" si="1"/>
        <v>ND</v>
      </c>
      <c r="J64" s="3" t="str">
        <f t="shared" si="2"/>
        <v>ND</v>
      </c>
      <c r="K64" s="2" t="s">
        <v>0</v>
      </c>
      <c r="L64" s="3" t="str">
        <f t="shared" si="3"/>
        <v>ND</v>
      </c>
      <c r="M64" s="3" t="str">
        <f t="shared" si="4"/>
        <v>ND</v>
      </c>
      <c r="N64" s="2" t="s">
        <v>0</v>
      </c>
      <c r="O64" s="4" t="str">
        <f t="shared" si="5"/>
        <v>ND</v>
      </c>
      <c r="P64" s="3" t="str">
        <f t="shared" si="6"/>
        <v>ND</v>
      </c>
      <c r="Q64" s="3" t="str">
        <f t="shared" si="7"/>
        <v>ND</v>
      </c>
      <c r="R64" s="2" t="s">
        <v>0</v>
      </c>
      <c r="S64" s="3" t="str">
        <f t="shared" si="8"/>
        <v>ND</v>
      </c>
      <c r="T64" s="3" t="str">
        <f t="shared" si="9"/>
        <v>ND</v>
      </c>
      <c r="U64" s="56" t="s">
        <v>0</v>
      </c>
      <c r="V64" s="1"/>
      <c r="W64" s="6" t="str">
        <f t="shared" si="15"/>
        <v>ND</v>
      </c>
      <c r="X64" s="4" t="str">
        <f t="shared" si="10"/>
        <v>ND</v>
      </c>
      <c r="Y64" s="3" t="str">
        <f t="shared" si="16"/>
        <v>ND</v>
      </c>
      <c r="Z64" s="3" t="str">
        <f t="shared" si="11"/>
        <v>ND</v>
      </c>
      <c r="AA64" s="2" t="s">
        <v>0</v>
      </c>
      <c r="AB64" s="3" t="str">
        <f t="shared" si="12"/>
        <v>ND</v>
      </c>
      <c r="AC64" s="3" t="str">
        <f t="shared" si="13"/>
        <v>ND</v>
      </c>
      <c r="AD64" s="2" t="s">
        <v>0</v>
      </c>
      <c r="AE64" s="4" t="str">
        <f t="shared" si="14"/>
        <v>ND</v>
      </c>
      <c r="AF64" s="3" t="str">
        <f t="shared" si="17"/>
        <v>ND</v>
      </c>
      <c r="AG64" s="3" t="str">
        <f t="shared" si="18"/>
        <v>ND</v>
      </c>
      <c r="AH64" s="56" t="s">
        <v>0</v>
      </c>
      <c r="AI64" s="3" t="str">
        <f t="shared" si="19"/>
        <v>ND</v>
      </c>
      <c r="AJ64" s="3" t="str">
        <f t="shared" si="20"/>
        <v>ND</v>
      </c>
      <c r="AK64" s="56" t="s">
        <v>0</v>
      </c>
      <c r="AL64" s="1"/>
    </row>
    <row r="65" spans="1:38" x14ac:dyDescent="0.35">
      <c r="A65" t="s">
        <v>43</v>
      </c>
      <c r="B65" t="s">
        <v>42</v>
      </c>
      <c r="C65" t="s">
        <v>3</v>
      </c>
      <c r="D65" t="s">
        <v>3</v>
      </c>
      <c r="E65" t="s">
        <v>3</v>
      </c>
      <c r="F65" t="s">
        <v>3</v>
      </c>
      <c r="G65" s="6">
        <f t="shared" si="23"/>
        <v>14.413377499660184</v>
      </c>
      <c r="H65" s="4">
        <f t="shared" si="22"/>
        <v>9.5843488787816007</v>
      </c>
      <c r="I65" s="3">
        <f t="shared" si="1"/>
        <v>8.7574296289817557</v>
      </c>
      <c r="J65" s="3">
        <f t="shared" si="2"/>
        <v>-0.31064259275456108</v>
      </c>
      <c r="K65" s="2">
        <v>9.5173055404594947E-2</v>
      </c>
      <c r="L65" s="3">
        <f t="shared" si="3"/>
        <v>12.892025877980979</v>
      </c>
      <c r="M65" s="3">
        <f t="shared" si="4"/>
        <v>0.72300646949524461</v>
      </c>
      <c r="N65" s="2">
        <v>0.16662722457490631</v>
      </c>
      <c r="O65" s="4">
        <f t="shared" si="5"/>
        <v>19.242406120538767</v>
      </c>
      <c r="P65" s="3">
        <f t="shared" si="6"/>
        <v>19.242406120538767</v>
      </c>
      <c r="Q65" s="3">
        <f t="shared" si="7"/>
        <v>2.3106015301346923</v>
      </c>
      <c r="R65" s="2">
        <v>17.6234060498061</v>
      </c>
      <c r="S65" s="3" t="str">
        <f t="shared" si="8"/>
        <v>ND</v>
      </c>
      <c r="T65" s="3" t="str">
        <f t="shared" si="9"/>
        <v>ND</v>
      </c>
      <c r="U65" s="56" t="s">
        <v>0</v>
      </c>
      <c r="V65" s="3"/>
      <c r="W65" s="6">
        <f t="shared" si="15"/>
        <v>8.8284342165327683</v>
      </c>
      <c r="X65" s="4">
        <f t="shared" si="10"/>
        <v>8.8284342165327683</v>
      </c>
      <c r="Y65" s="3">
        <f t="shared" si="16"/>
        <v>8.7146705551803194</v>
      </c>
      <c r="Z65" s="3">
        <f t="shared" si="11"/>
        <v>-0.3213323612049202</v>
      </c>
      <c r="AA65" s="2">
        <v>0.10129921164677681</v>
      </c>
      <c r="AB65" s="3">
        <f t="shared" si="12"/>
        <v>9.2834888619425637</v>
      </c>
      <c r="AC65" s="3">
        <f t="shared" si="13"/>
        <v>-0.17912778451435912</v>
      </c>
      <c r="AD65" s="2">
        <v>-0.22588074542307868</v>
      </c>
      <c r="AE65" s="4" t="str">
        <f t="shared" si="14"/>
        <v>ND</v>
      </c>
      <c r="AF65" s="3" t="str">
        <f t="shared" si="17"/>
        <v>ND</v>
      </c>
      <c r="AG65" s="3" t="str">
        <f t="shared" si="18"/>
        <v>ND</v>
      </c>
      <c r="AH65" s="56" t="s">
        <v>0</v>
      </c>
      <c r="AI65" s="3" t="str">
        <f t="shared" si="19"/>
        <v>ND</v>
      </c>
      <c r="AJ65" s="3" t="str">
        <f t="shared" si="20"/>
        <v>ND</v>
      </c>
      <c r="AK65" s="56" t="s">
        <v>0</v>
      </c>
      <c r="AL65" s="3"/>
    </row>
    <row r="66" spans="1:38" x14ac:dyDescent="0.35">
      <c r="A66" t="s">
        <v>41</v>
      </c>
      <c r="B66" t="s">
        <v>40</v>
      </c>
      <c r="C66" t="s">
        <v>3</v>
      </c>
      <c r="E66" t="s">
        <v>3</v>
      </c>
      <c r="F66" t="s">
        <v>3</v>
      </c>
      <c r="G66" s="6">
        <f t="shared" si="23"/>
        <v>6.8848460817365922</v>
      </c>
      <c r="H66" s="4">
        <f t="shared" si="22"/>
        <v>5.7340178461561573</v>
      </c>
      <c r="I66" s="3">
        <f t="shared" si="1"/>
        <v>7.1675223076951964</v>
      </c>
      <c r="J66" s="3">
        <f t="shared" si="2"/>
        <v>-0.7081194230762009</v>
      </c>
      <c r="K66" s="2">
        <v>0</v>
      </c>
      <c r="L66" s="3">
        <f t="shared" si="3"/>
        <v>0</v>
      </c>
      <c r="M66" s="3">
        <f t="shared" si="4"/>
        <v>-2.7495809065761492</v>
      </c>
      <c r="N66" s="2">
        <v>-1</v>
      </c>
      <c r="O66" s="4">
        <f t="shared" si="5"/>
        <v>8.0356743173170262</v>
      </c>
      <c r="P66" s="3">
        <f t="shared" si="6"/>
        <v>8.0356743173170262</v>
      </c>
      <c r="Q66" s="3">
        <f t="shared" si="7"/>
        <v>-0.49108142067074351</v>
      </c>
      <c r="R66" s="2">
        <v>3.2119607486608812</v>
      </c>
      <c r="S66" s="3" t="str">
        <f t="shared" si="8"/>
        <v>ND</v>
      </c>
      <c r="T66" s="3" t="str">
        <f t="shared" si="9"/>
        <v>ND</v>
      </c>
      <c r="U66" s="56" t="s">
        <v>0</v>
      </c>
      <c r="V66" s="3"/>
      <c r="W66" s="6">
        <f t="shared" si="15"/>
        <v>8.0702978233745348</v>
      </c>
      <c r="X66" s="4">
        <f t="shared" si="10"/>
        <v>8.0702978233745348</v>
      </c>
      <c r="Y66" s="3">
        <f t="shared" si="16"/>
        <v>8.1474337008545206</v>
      </c>
      <c r="Z66" s="3">
        <f t="shared" si="11"/>
        <v>-0.46314157478636997</v>
      </c>
      <c r="AA66" s="2">
        <v>1.2024925613170267E-2</v>
      </c>
      <c r="AB66" s="3">
        <f t="shared" si="12"/>
        <v>7.7617543134545928</v>
      </c>
      <c r="AC66" s="3">
        <f t="shared" si="13"/>
        <v>-0.55956142163635181</v>
      </c>
      <c r="AD66" s="2">
        <v>-0.35667182328224745</v>
      </c>
      <c r="AE66" s="4" t="str">
        <f t="shared" si="14"/>
        <v>ND</v>
      </c>
      <c r="AF66" s="3" t="str">
        <f t="shared" si="17"/>
        <v>ND</v>
      </c>
      <c r="AG66" s="3" t="str">
        <f t="shared" si="18"/>
        <v>ND</v>
      </c>
      <c r="AH66" s="56" t="s">
        <v>0</v>
      </c>
      <c r="AI66" s="3" t="str">
        <f t="shared" si="19"/>
        <v>ND</v>
      </c>
      <c r="AJ66" s="3" t="str">
        <f t="shared" si="20"/>
        <v>ND</v>
      </c>
      <c r="AK66" s="56" t="s">
        <v>0</v>
      </c>
      <c r="AL66" s="3"/>
    </row>
    <row r="67" spans="1:38" x14ac:dyDescent="0.35">
      <c r="A67" s="16" t="s">
        <v>37</v>
      </c>
      <c r="B67" s="31"/>
      <c r="C67" s="31"/>
      <c r="D67" s="31"/>
      <c r="E67" s="31"/>
      <c r="F67" s="31"/>
      <c r="G67" s="14" t="str">
        <f t="shared" si="23"/>
        <v>ND</v>
      </c>
      <c r="H67" s="6" t="str">
        <f t="shared" si="22"/>
        <v>ND</v>
      </c>
      <c r="I67" s="11" t="str">
        <f t="shared" si="1"/>
        <v>ND</v>
      </c>
      <c r="J67" s="11" t="str">
        <f t="shared" si="2"/>
        <v>ND</v>
      </c>
      <c r="K67" s="10" t="s">
        <v>0</v>
      </c>
      <c r="L67" s="11" t="str">
        <f t="shared" si="3"/>
        <v>ND</v>
      </c>
      <c r="M67" s="11" t="str">
        <f t="shared" si="4"/>
        <v>ND</v>
      </c>
      <c r="N67" s="30" t="s">
        <v>0</v>
      </c>
      <c r="O67" s="6" t="str">
        <f t="shared" si="5"/>
        <v>ND</v>
      </c>
      <c r="P67" s="11" t="str">
        <f t="shared" si="6"/>
        <v>ND</v>
      </c>
      <c r="Q67" s="11" t="str">
        <f t="shared" si="7"/>
        <v>ND</v>
      </c>
      <c r="R67" s="10" t="s">
        <v>0</v>
      </c>
      <c r="S67" s="11"/>
      <c r="T67" s="11"/>
      <c r="U67" s="48" t="s">
        <v>0</v>
      </c>
      <c r="V67" s="3"/>
      <c r="W67" s="14" t="str">
        <f t="shared" si="15"/>
        <v>ND</v>
      </c>
      <c r="X67" s="6" t="str">
        <f t="shared" si="10"/>
        <v>ND</v>
      </c>
      <c r="Y67" s="11" t="str">
        <f t="shared" si="16"/>
        <v>ND</v>
      </c>
      <c r="Z67" s="11" t="str">
        <f t="shared" si="11"/>
        <v>ND</v>
      </c>
      <c r="AA67" s="12" t="s">
        <v>0</v>
      </c>
      <c r="AB67" s="11" t="str">
        <f t="shared" si="12"/>
        <v>ND</v>
      </c>
      <c r="AC67" s="11" t="str">
        <f t="shared" si="13"/>
        <v>ND</v>
      </c>
      <c r="AD67" s="12" t="s">
        <v>0</v>
      </c>
      <c r="AE67" s="6" t="str">
        <f t="shared" si="14"/>
        <v>ND</v>
      </c>
      <c r="AF67" s="11" t="str">
        <f t="shared" si="17"/>
        <v>ND</v>
      </c>
      <c r="AG67" s="11" t="str">
        <f t="shared" si="18"/>
        <v>ND</v>
      </c>
      <c r="AH67" s="48" t="s">
        <v>0</v>
      </c>
      <c r="AI67" s="11" t="str">
        <f t="shared" si="19"/>
        <v>ND</v>
      </c>
      <c r="AJ67" s="11" t="str">
        <f t="shared" si="20"/>
        <v>ND</v>
      </c>
      <c r="AK67" s="48" t="s">
        <v>0</v>
      </c>
      <c r="AL67" s="3"/>
    </row>
    <row r="68" spans="1:38" x14ac:dyDescent="0.35">
      <c r="A68" t="s">
        <v>39</v>
      </c>
      <c r="B68" t="s">
        <v>38</v>
      </c>
      <c r="D68" t="s">
        <v>3</v>
      </c>
      <c r="E68" t="s">
        <v>3</v>
      </c>
      <c r="F68" t="s">
        <v>3</v>
      </c>
      <c r="G68" s="6">
        <f>IF(O68="ND","ND",(O68*$O$28))</f>
        <v>2.8286377246083041</v>
      </c>
      <c r="H68" s="4" t="str">
        <f t="shared" si="22"/>
        <v>ND</v>
      </c>
      <c r="I68" s="3" t="str">
        <f t="shared" si="1"/>
        <v>ND</v>
      </c>
      <c r="J68" s="3" t="str">
        <f t="shared" si="2"/>
        <v>ND</v>
      </c>
      <c r="K68" s="2" t="s">
        <v>0</v>
      </c>
      <c r="L68" s="3" t="str">
        <f t="shared" si="3"/>
        <v>ND</v>
      </c>
      <c r="M68" s="3" t="str">
        <f t="shared" si="4"/>
        <v>ND</v>
      </c>
      <c r="N68" s="2" t="s">
        <v>0</v>
      </c>
      <c r="O68" s="4">
        <f t="shared" si="5"/>
        <v>5.6572754492166082</v>
      </c>
      <c r="P68" s="3">
        <f t="shared" si="6"/>
        <v>5.6572754492166082</v>
      </c>
      <c r="Q68" s="3">
        <f t="shared" si="7"/>
        <v>-1.085681137695848</v>
      </c>
      <c r="R68" s="2">
        <v>0.15342719991645054</v>
      </c>
      <c r="S68" s="3" t="str">
        <f>IF(U68="ND","ND",MIN(MAX((U68-$U$28)/$T$28,-2.5),2.5)*4+10)</f>
        <v>ND</v>
      </c>
      <c r="T68" s="3" t="str">
        <f>IF(U68="ND","ND",(U68-$U$28)/$T$28)</f>
        <v>ND</v>
      </c>
      <c r="U68" s="56" t="s">
        <v>0</v>
      </c>
      <c r="V68" s="1"/>
      <c r="W68" s="6" t="str">
        <f t="shared" si="15"/>
        <v>ND</v>
      </c>
      <c r="X68" s="4" t="str">
        <f t="shared" si="10"/>
        <v>ND</v>
      </c>
      <c r="Y68" s="3" t="str">
        <f t="shared" si="16"/>
        <v>ND</v>
      </c>
      <c r="Z68" s="3" t="str">
        <f t="shared" si="11"/>
        <v>ND</v>
      </c>
      <c r="AA68" s="2" t="s">
        <v>0</v>
      </c>
      <c r="AB68" s="3" t="str">
        <f t="shared" si="12"/>
        <v>ND</v>
      </c>
      <c r="AC68" s="3" t="str">
        <f t="shared" si="13"/>
        <v>ND</v>
      </c>
      <c r="AD68" s="2" t="s">
        <v>0</v>
      </c>
      <c r="AE68" s="4" t="str">
        <f t="shared" si="14"/>
        <v>ND</v>
      </c>
      <c r="AF68" s="3" t="str">
        <f t="shared" si="17"/>
        <v>ND</v>
      </c>
      <c r="AG68" s="3" t="str">
        <f t="shared" si="18"/>
        <v>ND</v>
      </c>
      <c r="AH68" s="56" t="s">
        <v>0</v>
      </c>
      <c r="AI68" s="3" t="str">
        <f t="shared" si="19"/>
        <v>ND</v>
      </c>
      <c r="AJ68" s="3" t="str">
        <f t="shared" si="20"/>
        <v>ND</v>
      </c>
      <c r="AK68" s="56" t="s">
        <v>0</v>
      </c>
      <c r="AL68" s="1"/>
    </row>
    <row r="69" spans="1:38" x14ac:dyDescent="0.35">
      <c r="A69" t="s">
        <v>36</v>
      </c>
      <c r="B69" t="s">
        <v>9</v>
      </c>
      <c r="G69" s="6">
        <f>IF(H69="ND","ND",(H69*$H$28)+IF(O69="ND","ND",(O69*$O$28)))</f>
        <v>8.2518802451655304</v>
      </c>
      <c r="H69" s="4">
        <f t="shared" si="22"/>
        <v>8.1819137274770686</v>
      </c>
      <c r="I69" s="3">
        <f t="shared" si="1"/>
        <v>7.7339967044974829</v>
      </c>
      <c r="J69" s="3">
        <f t="shared" si="2"/>
        <v>-0.56650082387562928</v>
      </c>
      <c r="K69" s="2">
        <v>3.3909586068527439E-2</v>
      </c>
      <c r="L69" s="3">
        <f t="shared" si="3"/>
        <v>9.9735818193954078</v>
      </c>
      <c r="M69" s="3">
        <f t="shared" si="4"/>
        <v>-6.6045451511481694E-3</v>
      </c>
      <c r="N69" s="2">
        <v>-7.8488011085243947E-2</v>
      </c>
      <c r="O69" s="4">
        <f t="shared" si="5"/>
        <v>8.3218467628539923</v>
      </c>
      <c r="P69" s="3">
        <f t="shared" si="6"/>
        <v>8.3218467628539923</v>
      </c>
      <c r="Q69" s="3">
        <f t="shared" si="7"/>
        <v>-0.4195383092865021</v>
      </c>
      <c r="R69" s="2">
        <v>3.5799679980505128</v>
      </c>
      <c r="S69" s="3" t="str">
        <f>IF(U69="ND","ND",MIN(MAX((U69-$U$28)/$T$28,-2.5),2.5)*4+10)</f>
        <v>ND</v>
      </c>
      <c r="T69" s="3" t="str">
        <f>IF(U69="ND","ND",(U69-$U$28)/$T$28)</f>
        <v>ND</v>
      </c>
      <c r="U69" s="56" t="s">
        <v>0</v>
      </c>
      <c r="V69" s="3"/>
      <c r="W69" s="6">
        <f t="shared" si="15"/>
        <v>8.5743157681149249</v>
      </c>
      <c r="X69" s="4">
        <f t="shared" si="10"/>
        <v>8.5743157681149249</v>
      </c>
      <c r="Y69" s="3">
        <f t="shared" si="16"/>
        <v>8.4223767950159054</v>
      </c>
      <c r="Z69" s="3">
        <f t="shared" si="11"/>
        <v>-0.39440580124602365</v>
      </c>
      <c r="AA69" s="2">
        <v>5.5296705723971072E-2</v>
      </c>
      <c r="AB69" s="3">
        <f t="shared" si="12"/>
        <v>9.1820716605109993</v>
      </c>
      <c r="AC69" s="3">
        <f t="shared" si="13"/>
        <v>-0.2044820848722502</v>
      </c>
      <c r="AD69" s="2">
        <v>-0.23459742015578722</v>
      </c>
      <c r="AE69" s="4" t="str">
        <f t="shared" si="14"/>
        <v>ND</v>
      </c>
      <c r="AF69" s="3" t="str">
        <f t="shared" si="17"/>
        <v>ND</v>
      </c>
      <c r="AG69" s="3" t="str">
        <f t="shared" si="18"/>
        <v>ND</v>
      </c>
      <c r="AH69" s="56" t="s">
        <v>0</v>
      </c>
      <c r="AI69" s="3" t="str">
        <f t="shared" si="19"/>
        <v>ND</v>
      </c>
      <c r="AJ69" s="3" t="str">
        <f t="shared" si="20"/>
        <v>ND</v>
      </c>
      <c r="AK69" s="56" t="s">
        <v>0</v>
      </c>
      <c r="AL69" s="3"/>
    </row>
    <row r="70" spans="1:38" x14ac:dyDescent="0.35">
      <c r="A70" t="s">
        <v>35</v>
      </c>
      <c r="B70" t="s">
        <v>7</v>
      </c>
      <c r="G70" s="6">
        <f>AVERAGEIF($F$33:$F67,"&lt;&gt;",G33:G68)</f>
        <v>8.0662320805690442</v>
      </c>
      <c r="H70" s="4">
        <f>AVERAGEIF($F$33:$F67,"&lt;&gt;",H33:H68)</f>
        <v>10.69818905962001</v>
      </c>
      <c r="I70" s="3"/>
      <c r="J70" s="3"/>
      <c r="K70" s="2">
        <v>2.428533451487138E-2</v>
      </c>
      <c r="L70" s="3"/>
      <c r="M70" s="3"/>
      <c r="N70" s="2">
        <v>6.5329896211466343E-2</v>
      </c>
      <c r="O70" s="4">
        <f>AVERAGEIF($F$33:$F67,"&lt;&gt;",O33:O68)</f>
        <v>10.501838340285451</v>
      </c>
      <c r="P70" s="3"/>
      <c r="Q70" s="3"/>
      <c r="R70" s="2">
        <v>2.6888751632938974</v>
      </c>
      <c r="S70" s="3"/>
      <c r="T70" s="3"/>
      <c r="U70" s="56" t="s">
        <v>0</v>
      </c>
      <c r="V70" s="3"/>
      <c r="W70" s="6">
        <f>AVERAGEIF($F$33:$F67,"&lt;&gt;",W33:W68)</f>
        <v>9.6591491541201222</v>
      </c>
      <c r="X70" s="4">
        <f>AVERAGEIF($F$33:$F67,"&lt;&gt;",X33:X68)</f>
        <v>9.6591491541201222</v>
      </c>
      <c r="Y70" s="3"/>
      <c r="Z70" s="3"/>
      <c r="AA70" s="2">
        <v>3.2084271949663512E-2</v>
      </c>
      <c r="AB70" s="3"/>
      <c r="AC70" s="3"/>
      <c r="AD70" s="2">
        <v>-0.15694105494075683</v>
      </c>
      <c r="AE70" s="4" t="e">
        <f>AVERAGEIF($F$33:$F67,"&lt;&gt;",AE33:AE68)</f>
        <v>#DIV/0!</v>
      </c>
      <c r="AF70" s="3"/>
      <c r="AG70" s="3"/>
      <c r="AH70" s="56" t="s">
        <v>0</v>
      </c>
      <c r="AI70" s="3"/>
      <c r="AJ70" s="3"/>
      <c r="AK70" s="56" t="s">
        <v>0</v>
      </c>
      <c r="AL70" s="3"/>
    </row>
    <row r="71" spans="1:38" x14ac:dyDescent="0.35">
      <c r="A71" t="s">
        <v>34</v>
      </c>
      <c r="B71" t="s">
        <v>33</v>
      </c>
      <c r="G71" s="6">
        <f>AVERAGEIF($F$33:$F68,"",G33:G68)</f>
        <v>6.5375400111486357</v>
      </c>
      <c r="H71" s="4">
        <f>AVERAGEIF($F$33:$F68,"",H33:H68)</f>
        <v>8.019115142645397</v>
      </c>
      <c r="I71" s="3"/>
      <c r="J71" s="3"/>
      <c r="K71" s="2">
        <v>8.8040556048350482E-3</v>
      </c>
      <c r="L71" s="3"/>
      <c r="M71" s="3"/>
      <c r="N71" s="2">
        <v>-0.16052200435143948</v>
      </c>
      <c r="O71" s="4">
        <f>AVERAGEIF($F$33:$F68,"",O33:O68)</f>
        <v>9.4143248870842964</v>
      </c>
      <c r="P71" s="3"/>
      <c r="Q71" s="3"/>
      <c r="R71" s="2">
        <v>1.8208656488461215</v>
      </c>
      <c r="S71" s="3"/>
      <c r="T71" s="3"/>
      <c r="U71" s="56" t="s">
        <v>0</v>
      </c>
      <c r="V71" s="3"/>
      <c r="W71" s="6">
        <f>AVERAGEIF($F$33:$F68,"",W33:W68)</f>
        <v>10.071258537386173</v>
      </c>
      <c r="X71" s="4">
        <f>AVERAGEIF($F$33:$F68,"",X33:X68)</f>
        <v>10.071258537386173</v>
      </c>
      <c r="Y71" s="3"/>
      <c r="Z71" s="3"/>
      <c r="AA71" s="2">
        <v>1.3191212616019857E-2</v>
      </c>
      <c r="AB71" s="3"/>
      <c r="AC71" s="3"/>
      <c r="AD71" s="2">
        <v>-0.35264499138650984</v>
      </c>
      <c r="AE71" s="4" t="e">
        <f>AVERAGEIF($F$33:$F68,"",AE33:AE68)</f>
        <v>#DIV/0!</v>
      </c>
      <c r="AF71" s="3"/>
      <c r="AG71" s="3"/>
      <c r="AH71" s="56" t="s">
        <v>0</v>
      </c>
      <c r="AI71" s="3"/>
      <c r="AJ71" s="3"/>
      <c r="AK71" s="56" t="s">
        <v>0</v>
      </c>
      <c r="AL71" s="3"/>
    </row>
    <row r="72" spans="1:38" x14ac:dyDescent="0.35">
      <c r="G72" s="1"/>
      <c r="H72" s="1"/>
      <c r="I72" s="1"/>
      <c r="J72" s="1"/>
      <c r="K72" s="8"/>
      <c r="L72" s="1"/>
      <c r="M72" s="1"/>
      <c r="N72" s="8"/>
      <c r="O72" s="1"/>
      <c r="P72" s="1"/>
      <c r="Q72" s="1"/>
      <c r="R72" s="1"/>
      <c r="S72" s="1"/>
      <c r="T72" s="1"/>
      <c r="U72" s="1"/>
      <c r="V72" s="1"/>
      <c r="W72" s="1"/>
      <c r="X72" s="1"/>
      <c r="Y72" s="1"/>
      <c r="Z72" s="1"/>
      <c r="AA72" s="8"/>
      <c r="AB72" s="1"/>
      <c r="AC72" s="1"/>
      <c r="AD72" s="8"/>
      <c r="AE72" s="1"/>
      <c r="AF72" s="1"/>
      <c r="AG72" s="1"/>
      <c r="AH72" s="1"/>
      <c r="AI72" s="1"/>
      <c r="AJ72" s="1"/>
      <c r="AK72" s="1"/>
      <c r="AL72" s="1"/>
    </row>
    <row r="73" spans="1:38" x14ac:dyDescent="0.35">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x14ac:dyDescent="0.35">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x14ac:dyDescent="0.35">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x14ac:dyDescent="0.35">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x14ac:dyDescent="0.35">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x14ac:dyDescent="0.35">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x14ac:dyDescent="0.35">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sheetData>
  <mergeCells count="35">
    <mergeCell ref="C31:F31"/>
    <mergeCell ref="I31:K31"/>
    <mergeCell ref="L31:N31"/>
    <mergeCell ref="P31:R31"/>
    <mergeCell ref="S31:U31"/>
    <mergeCell ref="G29:G32"/>
    <mergeCell ref="H29:H32"/>
    <mergeCell ref="I29:K29"/>
    <mergeCell ref="L29:N29"/>
    <mergeCell ref="P29:R29"/>
    <mergeCell ref="I30:K30"/>
    <mergeCell ref="L30:N30"/>
    <mergeCell ref="P30:R30"/>
    <mergeCell ref="AB30:AD30"/>
    <mergeCell ref="AF30:AH30"/>
    <mergeCell ref="AI30:AK30"/>
    <mergeCell ref="S29:U29"/>
    <mergeCell ref="Y29:AA29"/>
    <mergeCell ref="AB29:AD29"/>
    <mergeCell ref="G23:U23"/>
    <mergeCell ref="G24:U24"/>
    <mergeCell ref="W23:AK23"/>
    <mergeCell ref="W24:AK24"/>
    <mergeCell ref="AF29:AH29"/>
    <mergeCell ref="AI29:AK29"/>
    <mergeCell ref="O29:O32"/>
    <mergeCell ref="AE29:AE32"/>
    <mergeCell ref="W29:W32"/>
    <mergeCell ref="AF31:AH31"/>
    <mergeCell ref="AI31:AK31"/>
    <mergeCell ref="Y31:AA31"/>
    <mergeCell ref="AB31:AD31"/>
    <mergeCell ref="S30:U30"/>
    <mergeCell ref="Y30:AA30"/>
    <mergeCell ref="X29:X3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9063F-1F2C-6343-858C-2672BCB44D90}">
  <sheetPr>
    <tabColor rgb="FF84AB4C"/>
  </sheetPr>
  <dimension ref="A1:AP86"/>
  <sheetViews>
    <sheetView topLeftCell="L24" zoomScale="60" zoomScaleNormal="60" workbookViewId="0">
      <selection activeCell="C22" sqref="C22"/>
    </sheetView>
  </sheetViews>
  <sheetFormatPr defaultColWidth="10.6640625" defaultRowHeight="15.5" x14ac:dyDescent="0.35"/>
  <cols>
    <col min="1" max="1" width="25.83203125" customWidth="1"/>
    <col min="2" max="6" width="10.83203125" customWidth="1"/>
    <col min="7" max="42" width="20.83203125" customWidth="1"/>
    <col min="43" max="47" width="16.33203125" bestFit="1" customWidth="1"/>
  </cols>
  <sheetData>
    <row r="1" spans="1:42" s="44" customFormat="1" ht="22" customHeight="1" x14ac:dyDescent="0.35">
      <c r="A1" s="68" t="s">
        <v>236</v>
      </c>
      <c r="B1" s="46"/>
      <c r="C1" s="46"/>
      <c r="D1" s="46"/>
      <c r="E1" s="46"/>
      <c r="F1" s="46"/>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row>
    <row r="2" spans="1:42" x14ac:dyDescent="0.35">
      <c r="A2" s="16" t="s">
        <v>112</v>
      </c>
      <c r="B2" s="16"/>
      <c r="C2" s="16"/>
      <c r="D2" s="16"/>
      <c r="E2" s="16"/>
      <c r="F2" s="16"/>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row>
    <row r="3" spans="1:42" x14ac:dyDescent="0.35">
      <c r="A3" s="43" t="s">
        <v>117</v>
      </c>
      <c r="B3" t="s">
        <v>283</v>
      </c>
    </row>
    <row r="4" spans="1:42" x14ac:dyDescent="0.35">
      <c r="A4" s="43" t="s">
        <v>261</v>
      </c>
      <c r="B4" t="s">
        <v>262</v>
      </c>
    </row>
    <row r="5" spans="1:42" x14ac:dyDescent="0.35">
      <c r="A5" s="149" t="s">
        <v>241</v>
      </c>
      <c r="B5" t="s">
        <v>151</v>
      </c>
    </row>
    <row r="6" spans="1:42" x14ac:dyDescent="0.35">
      <c r="A6" s="138" t="s">
        <v>255</v>
      </c>
      <c r="B6" t="s">
        <v>161</v>
      </c>
    </row>
    <row r="7" spans="1:42" x14ac:dyDescent="0.35">
      <c r="A7" s="39" t="s">
        <v>260</v>
      </c>
      <c r="B7" t="s">
        <v>159</v>
      </c>
    </row>
    <row r="8" spans="1:42" x14ac:dyDescent="0.35">
      <c r="A8" s="36" t="s">
        <v>114</v>
      </c>
      <c r="B8" s="38">
        <v>0.33</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row>
    <row r="9" spans="1:42" x14ac:dyDescent="0.35">
      <c r="A9" s="36" t="s">
        <v>28</v>
      </c>
      <c r="B9" t="s">
        <v>304</v>
      </c>
    </row>
    <row r="10" spans="1:42" x14ac:dyDescent="0.35">
      <c r="A10" s="36" t="s">
        <v>114</v>
      </c>
      <c r="B10" s="38">
        <v>0.8</v>
      </c>
    </row>
    <row r="11" spans="1:42" x14ac:dyDescent="0.35">
      <c r="A11" s="36" t="s">
        <v>27</v>
      </c>
      <c r="B11" t="s">
        <v>362</v>
      </c>
      <c r="C11" s="41"/>
      <c r="D11" s="41"/>
      <c r="E11" s="41"/>
      <c r="F11" s="41"/>
      <c r="G11" s="41"/>
      <c r="H11" s="41"/>
      <c r="I11" s="41"/>
      <c r="J11" s="41"/>
      <c r="K11" s="41"/>
      <c r="L11" s="41"/>
      <c r="M11" s="41"/>
      <c r="N11" s="41"/>
      <c r="O11" s="41"/>
      <c r="P11" s="41"/>
      <c r="Q11" s="41"/>
      <c r="R11" s="41"/>
      <c r="S11" s="41"/>
      <c r="T11" s="41"/>
      <c r="U11" s="41"/>
      <c r="V11" s="41"/>
      <c r="W11" s="40"/>
      <c r="X11" s="41"/>
      <c r="Y11" s="41"/>
      <c r="Z11" s="41"/>
      <c r="AA11" s="41"/>
      <c r="AB11" s="41"/>
      <c r="AC11" s="41"/>
      <c r="AD11" s="41"/>
      <c r="AE11" s="41"/>
      <c r="AF11" s="41"/>
      <c r="AG11" s="41"/>
      <c r="AH11" s="41"/>
      <c r="AI11" s="41"/>
      <c r="AJ11" s="41"/>
      <c r="AK11" s="41"/>
      <c r="AL11" s="41"/>
      <c r="AM11" s="41"/>
      <c r="AN11" s="41"/>
      <c r="AO11" s="41"/>
      <c r="AP11" s="40"/>
    </row>
    <row r="12" spans="1:42" x14ac:dyDescent="0.35">
      <c r="A12" s="36" t="s">
        <v>114</v>
      </c>
      <c r="B12" s="38">
        <v>0.2</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row>
    <row r="13" spans="1:42" x14ac:dyDescent="0.35">
      <c r="A13" s="39" t="s">
        <v>260</v>
      </c>
      <c r="B13" t="s">
        <v>160</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row>
    <row r="14" spans="1:42" x14ac:dyDescent="0.35">
      <c r="A14" s="36" t="s">
        <v>114</v>
      </c>
      <c r="B14" s="38">
        <v>0.33</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row>
    <row r="15" spans="1:42" x14ac:dyDescent="0.35">
      <c r="A15" s="36" t="s">
        <v>28</v>
      </c>
      <c r="B15" t="s">
        <v>305</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row>
    <row r="16" spans="1:42" x14ac:dyDescent="0.35">
      <c r="A16" s="36" t="s">
        <v>114</v>
      </c>
      <c r="B16" s="38">
        <v>0.8</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row>
    <row r="17" spans="1:42" x14ac:dyDescent="0.35">
      <c r="A17" s="36" t="s">
        <v>27</v>
      </c>
      <c r="B17" t="s">
        <v>306</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row>
    <row r="18" spans="1:42" x14ac:dyDescent="0.35">
      <c r="A18" s="36" t="s">
        <v>114</v>
      </c>
      <c r="B18" s="38">
        <v>0.2</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row>
    <row r="19" spans="1:42" x14ac:dyDescent="0.35">
      <c r="A19" s="39" t="s">
        <v>260</v>
      </c>
      <c r="B19" t="s">
        <v>291</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row>
    <row r="20" spans="1:42" x14ac:dyDescent="0.35">
      <c r="A20" s="36" t="s">
        <v>114</v>
      </c>
      <c r="B20" s="38">
        <v>0.33</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row>
    <row r="21" spans="1:42" x14ac:dyDescent="0.35">
      <c r="A21" s="36" t="s">
        <v>28</v>
      </c>
      <c r="B21" s="151" t="s">
        <v>294</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row>
    <row r="22" spans="1:42" x14ac:dyDescent="0.35">
      <c r="A22" s="36" t="s">
        <v>114</v>
      </c>
      <c r="B22" s="38">
        <v>0.8</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row>
    <row r="23" spans="1:42" x14ac:dyDescent="0.35">
      <c r="A23" s="36" t="s">
        <v>27</v>
      </c>
      <c r="B23" t="s">
        <v>295</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row>
    <row r="24" spans="1:42" x14ac:dyDescent="0.35">
      <c r="A24" s="36" t="s">
        <v>114</v>
      </c>
      <c r="B24" s="38">
        <v>0.2</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row>
    <row r="25" spans="1:42" x14ac:dyDescent="0.35">
      <c r="A25" s="36" t="s">
        <v>113</v>
      </c>
      <c r="B25" s="24" t="s">
        <v>246</v>
      </c>
      <c r="C25" s="24"/>
      <c r="D25" s="24"/>
      <c r="E25" s="24"/>
      <c r="F25" s="24"/>
      <c r="G25" s="24"/>
      <c r="H25" s="24"/>
      <c r="I25" s="24"/>
      <c r="J25" s="24"/>
      <c r="K25" s="24"/>
      <c r="L25" s="24"/>
      <c r="M25" s="24"/>
      <c r="N25" s="24"/>
      <c r="O25" s="24"/>
      <c r="P25" s="24"/>
      <c r="Q25" s="24"/>
      <c r="R25" s="24"/>
      <c r="S25" s="24"/>
      <c r="T25" s="24"/>
      <c r="U25" s="24"/>
      <c r="V25" s="24"/>
      <c r="W25" s="24"/>
      <c r="AP25" s="24"/>
    </row>
    <row r="26" spans="1:42" x14ac:dyDescent="0.35">
      <c r="C26" s="24"/>
      <c r="D26" s="24"/>
      <c r="E26" s="24"/>
      <c r="F26" s="24"/>
      <c r="G26" s="24"/>
      <c r="H26" s="24"/>
      <c r="I26" s="24"/>
      <c r="J26" s="24"/>
      <c r="K26" s="24"/>
      <c r="L26" s="24"/>
      <c r="M26" s="24"/>
      <c r="N26" s="24"/>
      <c r="O26" s="24"/>
      <c r="P26" s="24"/>
      <c r="Q26" s="24"/>
      <c r="R26" s="24"/>
      <c r="S26" s="24"/>
      <c r="T26" s="24"/>
      <c r="U26" s="24"/>
      <c r="V26" s="24"/>
      <c r="W26" s="24"/>
      <c r="AP26" s="24"/>
    </row>
    <row r="27" spans="1:42" x14ac:dyDescent="0.35">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row>
    <row r="28" spans="1:42" x14ac:dyDescent="0.35">
      <c r="C28" s="24"/>
      <c r="D28" s="24"/>
      <c r="E28" s="24"/>
      <c r="F28" s="24"/>
      <c r="W28" s="24"/>
      <c r="AP28" s="24"/>
    </row>
    <row r="29" spans="1:42" x14ac:dyDescent="0.35">
      <c r="C29" s="24"/>
      <c r="D29" s="24"/>
      <c r="E29" s="24"/>
      <c r="F29" s="24"/>
      <c r="G29" s="241" t="s">
        <v>236</v>
      </c>
      <c r="H29" s="241"/>
      <c r="I29" s="241"/>
      <c r="J29" s="241"/>
      <c r="K29" s="241"/>
      <c r="L29" s="241"/>
      <c r="M29" s="241"/>
      <c r="N29" s="241"/>
      <c r="O29" s="241"/>
      <c r="P29" s="241"/>
      <c r="Q29" s="241"/>
      <c r="R29" s="241"/>
      <c r="S29" s="241"/>
      <c r="T29" s="241"/>
      <c r="U29" s="241"/>
      <c r="V29" s="241"/>
      <c r="W29" s="24"/>
      <c r="X29" s="241" t="s">
        <v>236</v>
      </c>
      <c r="Y29" s="241"/>
      <c r="Z29" s="241"/>
      <c r="AA29" s="241"/>
      <c r="AB29" s="241"/>
      <c r="AC29" s="241"/>
      <c r="AD29" s="241"/>
      <c r="AE29" s="241"/>
      <c r="AF29" s="241"/>
      <c r="AG29" s="241"/>
      <c r="AH29" s="241"/>
      <c r="AI29" s="241"/>
      <c r="AJ29" s="241"/>
      <c r="AK29" s="241"/>
      <c r="AL29" s="241"/>
      <c r="AM29" s="241"/>
      <c r="AN29" s="241"/>
      <c r="AO29" s="241"/>
      <c r="AP29" s="24"/>
    </row>
    <row r="30" spans="1:42" x14ac:dyDescent="0.35">
      <c r="C30" s="24"/>
      <c r="D30" s="24"/>
      <c r="E30" s="24"/>
      <c r="F30" s="24"/>
      <c r="G30" s="249" t="s">
        <v>112</v>
      </c>
      <c r="H30" s="249"/>
      <c r="I30" s="249"/>
      <c r="J30" s="249"/>
      <c r="K30" s="249"/>
      <c r="L30" s="249"/>
      <c r="M30" s="249"/>
      <c r="N30" s="249"/>
      <c r="O30" s="249"/>
      <c r="P30" s="249"/>
      <c r="Q30" s="249"/>
      <c r="R30" s="249"/>
      <c r="S30" s="249"/>
      <c r="T30" s="249"/>
      <c r="U30" s="249"/>
      <c r="V30" s="249"/>
      <c r="W30" s="24"/>
      <c r="X30" s="249" t="s">
        <v>111</v>
      </c>
      <c r="Y30" s="249"/>
      <c r="Z30" s="249"/>
      <c r="AA30" s="249"/>
      <c r="AB30" s="249"/>
      <c r="AC30" s="249"/>
      <c r="AD30" s="249"/>
      <c r="AE30" s="249"/>
      <c r="AF30" s="249"/>
      <c r="AG30" s="249"/>
      <c r="AH30" s="249"/>
      <c r="AI30" s="249"/>
      <c r="AJ30" s="249"/>
      <c r="AK30" s="249"/>
      <c r="AL30" s="249"/>
      <c r="AM30" s="249"/>
      <c r="AN30" s="249"/>
      <c r="AO30" s="249"/>
      <c r="AP30" s="24"/>
    </row>
    <row r="31" spans="1:42" x14ac:dyDescent="0.35">
      <c r="C31" s="24"/>
      <c r="D31" s="24"/>
      <c r="E31" s="24"/>
      <c r="F31" s="24"/>
      <c r="R31" s="24"/>
      <c r="S31" s="24"/>
      <c r="T31" s="24"/>
      <c r="U31" s="24"/>
      <c r="V31" s="24"/>
      <c r="W31" s="24"/>
      <c r="AI31" s="24"/>
      <c r="AJ31" s="24"/>
      <c r="AK31" s="24"/>
      <c r="AL31" s="24"/>
      <c r="AM31" s="24"/>
      <c r="AN31" s="24"/>
      <c r="AO31" s="24"/>
      <c r="AP31" s="24"/>
    </row>
    <row r="32" spans="1:42" x14ac:dyDescent="0.35">
      <c r="C32" s="24"/>
      <c r="D32" s="24"/>
      <c r="E32" s="24"/>
      <c r="F32" s="24"/>
      <c r="G32" s="136" t="s">
        <v>256</v>
      </c>
      <c r="H32" s="24"/>
      <c r="M32" s="24"/>
      <c r="R32" s="24"/>
      <c r="W32" s="24"/>
      <c r="X32" s="136" t="s">
        <v>257</v>
      </c>
      <c r="Y32" s="24"/>
      <c r="AD32" s="24"/>
      <c r="AK32" s="24"/>
      <c r="AO32" s="188"/>
      <c r="AP32" s="24"/>
    </row>
    <row r="33" spans="1:42" x14ac:dyDescent="0.35">
      <c r="C33" s="24"/>
      <c r="D33" s="24"/>
      <c r="E33" s="24"/>
      <c r="F33" s="24"/>
      <c r="G33" s="144" t="s">
        <v>255</v>
      </c>
      <c r="H33" s="150" t="s">
        <v>32</v>
      </c>
      <c r="I33" s="27" t="s">
        <v>32</v>
      </c>
      <c r="J33" s="188"/>
      <c r="K33" s="27" t="s">
        <v>32</v>
      </c>
      <c r="L33" s="188"/>
      <c r="M33" s="150" t="s">
        <v>32</v>
      </c>
      <c r="N33" s="27" t="s">
        <v>32</v>
      </c>
      <c r="O33" s="188"/>
      <c r="P33" s="27" t="s">
        <v>32</v>
      </c>
      <c r="Q33" s="188"/>
      <c r="R33" s="150" t="s">
        <v>32</v>
      </c>
      <c r="S33" s="27" t="s">
        <v>32</v>
      </c>
      <c r="T33" s="188"/>
      <c r="U33" s="27" t="s">
        <v>32</v>
      </c>
      <c r="V33" s="188"/>
      <c r="W33" s="24"/>
      <c r="X33" s="144" t="s">
        <v>255</v>
      </c>
      <c r="Y33" s="150" t="s">
        <v>32</v>
      </c>
      <c r="Z33" s="27" t="s">
        <v>32</v>
      </c>
      <c r="AA33" s="188"/>
      <c r="AB33" s="27" t="s">
        <v>32</v>
      </c>
      <c r="AC33" s="188"/>
      <c r="AD33" s="150" t="s">
        <v>32</v>
      </c>
      <c r="AE33" s="27" t="s">
        <v>32</v>
      </c>
      <c r="AF33" s="188"/>
      <c r="AG33" s="27" t="s">
        <v>32</v>
      </c>
      <c r="AH33" s="188"/>
      <c r="AI33" s="27" t="s">
        <v>32</v>
      </c>
      <c r="AJ33" s="188"/>
      <c r="AK33" s="150" t="s">
        <v>32</v>
      </c>
      <c r="AL33" s="27" t="s">
        <v>32</v>
      </c>
      <c r="AM33" s="188"/>
      <c r="AN33" s="27" t="s">
        <v>32</v>
      </c>
      <c r="AO33" s="188"/>
      <c r="AP33" s="24"/>
    </row>
    <row r="34" spans="1:42" x14ac:dyDescent="0.35">
      <c r="C34" s="24"/>
      <c r="D34" s="24"/>
      <c r="E34" s="24"/>
      <c r="F34" s="24"/>
      <c r="G34" s="24"/>
      <c r="H34" s="23">
        <v>0.33</v>
      </c>
      <c r="I34" s="22">
        <v>0.8</v>
      </c>
      <c r="J34" s="199"/>
      <c r="K34" s="22">
        <v>0.2</v>
      </c>
      <c r="L34" s="199"/>
      <c r="M34" s="23">
        <v>0.33</v>
      </c>
      <c r="N34" s="22">
        <v>0.8</v>
      </c>
      <c r="O34" s="199"/>
      <c r="P34" s="22">
        <v>0.2</v>
      </c>
      <c r="Q34" s="199"/>
      <c r="R34" s="23">
        <v>0.33</v>
      </c>
      <c r="S34" s="22">
        <v>0.8</v>
      </c>
      <c r="T34" s="199"/>
      <c r="U34" s="22">
        <v>0.2</v>
      </c>
      <c r="V34" s="199"/>
      <c r="W34" s="22"/>
      <c r="X34" s="24"/>
      <c r="Y34" s="23">
        <v>0.33</v>
      </c>
      <c r="Z34" s="22">
        <v>1</v>
      </c>
      <c r="AA34" s="22"/>
      <c r="AB34" s="22">
        <v>0</v>
      </c>
      <c r="AC34" s="199"/>
      <c r="AD34" s="23">
        <v>0.33</v>
      </c>
      <c r="AE34" s="22">
        <v>0.8</v>
      </c>
      <c r="AF34" s="199"/>
      <c r="AG34" s="22">
        <v>0.2</v>
      </c>
      <c r="AH34" s="199"/>
      <c r="AI34" s="22">
        <v>0</v>
      </c>
      <c r="AJ34" s="199"/>
      <c r="AK34" s="23">
        <v>0.33</v>
      </c>
      <c r="AL34" s="22">
        <v>1</v>
      </c>
      <c r="AM34" s="199"/>
      <c r="AN34" s="22">
        <v>0</v>
      </c>
      <c r="AO34" s="199"/>
      <c r="AP34" s="22"/>
    </row>
    <row r="35" spans="1:42" ht="16" customHeight="1" x14ac:dyDescent="0.35">
      <c r="A35" s="21" t="s">
        <v>110</v>
      </c>
      <c r="B35" s="21"/>
      <c r="C35" s="21"/>
      <c r="D35" s="21"/>
      <c r="E35" s="21"/>
      <c r="F35" s="21"/>
      <c r="G35" s="246" t="s">
        <v>259</v>
      </c>
      <c r="H35" s="244" t="s">
        <v>281</v>
      </c>
      <c r="I35" s="238" t="s">
        <v>28</v>
      </c>
      <c r="J35" s="239"/>
      <c r="K35" s="238" t="s">
        <v>27</v>
      </c>
      <c r="L35" s="239"/>
      <c r="M35" s="244" t="s">
        <v>281</v>
      </c>
      <c r="N35" s="238" t="s">
        <v>28</v>
      </c>
      <c r="O35" s="248"/>
      <c r="P35" s="238" t="s">
        <v>27</v>
      </c>
      <c r="Q35" s="248"/>
      <c r="R35" s="244" t="s">
        <v>281</v>
      </c>
      <c r="S35" s="238" t="s">
        <v>28</v>
      </c>
      <c r="T35" s="248"/>
      <c r="U35" s="238" t="s">
        <v>27</v>
      </c>
      <c r="V35" s="248"/>
      <c r="W35" s="20"/>
      <c r="X35" s="246" t="s">
        <v>259</v>
      </c>
      <c r="Y35" s="244" t="s">
        <v>281</v>
      </c>
      <c r="Z35" s="238" t="s">
        <v>28</v>
      </c>
      <c r="AA35" s="248"/>
      <c r="AB35" s="238" t="s">
        <v>27</v>
      </c>
      <c r="AC35" s="248"/>
      <c r="AD35" s="244" t="s">
        <v>281</v>
      </c>
      <c r="AE35" s="238" t="s">
        <v>28</v>
      </c>
      <c r="AF35" s="248"/>
      <c r="AG35" s="238" t="s">
        <v>27</v>
      </c>
      <c r="AH35" s="248"/>
      <c r="AI35" s="238" t="s">
        <v>27</v>
      </c>
      <c r="AJ35" s="248"/>
      <c r="AK35" s="244" t="s">
        <v>281</v>
      </c>
      <c r="AL35" s="238" t="s">
        <v>28</v>
      </c>
      <c r="AM35" s="248"/>
      <c r="AN35" s="238" t="s">
        <v>27</v>
      </c>
      <c r="AO35" s="248"/>
      <c r="AP35" s="20"/>
    </row>
    <row r="36" spans="1:42" x14ac:dyDescent="0.35">
      <c r="C36" s="19"/>
      <c r="D36" s="19"/>
      <c r="E36" s="19"/>
      <c r="F36" s="19"/>
      <c r="G36" s="246"/>
      <c r="H36" s="244"/>
      <c r="I36" s="237" t="s">
        <v>159</v>
      </c>
      <c r="J36" s="243"/>
      <c r="K36" s="204" t="s">
        <v>159</v>
      </c>
      <c r="L36" s="204"/>
      <c r="M36" s="244"/>
      <c r="N36" s="204" t="s">
        <v>158</v>
      </c>
      <c r="O36" s="204"/>
      <c r="P36" s="204" t="s">
        <v>158</v>
      </c>
      <c r="Q36" s="204"/>
      <c r="R36" s="244"/>
      <c r="S36" s="204" t="s">
        <v>156</v>
      </c>
      <c r="T36" s="204"/>
      <c r="U36" s="204" t="s">
        <v>156</v>
      </c>
      <c r="V36" s="204"/>
      <c r="W36" s="19"/>
      <c r="X36" s="246"/>
      <c r="Y36" s="244"/>
      <c r="Z36" s="204" t="s">
        <v>159</v>
      </c>
      <c r="AA36" s="204"/>
      <c r="AB36" s="204" t="s">
        <v>159</v>
      </c>
      <c r="AC36" s="204"/>
      <c r="AD36" s="244"/>
      <c r="AE36" s="204" t="s">
        <v>158</v>
      </c>
      <c r="AF36" s="204"/>
      <c r="AG36" s="204" t="s">
        <v>158</v>
      </c>
      <c r="AH36" s="204"/>
      <c r="AI36" s="204" t="s">
        <v>157</v>
      </c>
      <c r="AJ36" s="204"/>
      <c r="AK36" s="244"/>
      <c r="AL36" s="204" t="s">
        <v>156</v>
      </c>
      <c r="AM36" s="204"/>
      <c r="AN36" s="204" t="s">
        <v>156</v>
      </c>
      <c r="AO36" s="204"/>
      <c r="AP36" s="19"/>
    </row>
    <row r="37" spans="1:42" x14ac:dyDescent="0.35">
      <c r="C37" s="204" t="s">
        <v>23</v>
      </c>
      <c r="D37" s="204"/>
      <c r="E37" s="204"/>
      <c r="F37" s="204"/>
      <c r="G37" s="246"/>
      <c r="H37" s="244"/>
      <c r="I37" s="237" t="s">
        <v>155</v>
      </c>
      <c r="J37" s="243"/>
      <c r="K37" s="204" t="s">
        <v>154</v>
      </c>
      <c r="L37" s="204"/>
      <c r="M37" s="244"/>
      <c r="N37" s="204" t="s">
        <v>155</v>
      </c>
      <c r="O37" s="204"/>
      <c r="P37" s="204" t="s">
        <v>154</v>
      </c>
      <c r="Q37" s="204"/>
      <c r="R37" s="244"/>
      <c r="S37" s="204" t="s">
        <v>155</v>
      </c>
      <c r="T37" s="204"/>
      <c r="U37" s="204" t="s">
        <v>154</v>
      </c>
      <c r="V37" s="204"/>
      <c r="X37" s="246"/>
      <c r="Y37" s="244"/>
      <c r="Z37" s="204" t="s">
        <v>155</v>
      </c>
      <c r="AA37" s="204"/>
      <c r="AB37" s="204" t="s">
        <v>154</v>
      </c>
      <c r="AC37" s="204"/>
      <c r="AD37" s="244"/>
      <c r="AE37" s="204" t="s">
        <v>155</v>
      </c>
      <c r="AF37" s="204"/>
      <c r="AG37" s="204" t="s">
        <v>154</v>
      </c>
      <c r="AH37" s="204"/>
      <c r="AI37" s="204" t="s">
        <v>154</v>
      </c>
      <c r="AJ37" s="204"/>
      <c r="AK37" s="244"/>
      <c r="AL37" s="204" t="s">
        <v>155</v>
      </c>
      <c r="AM37" s="204"/>
      <c r="AN37" s="204" t="s">
        <v>154</v>
      </c>
      <c r="AO37" s="204"/>
    </row>
    <row r="38" spans="1:42" x14ac:dyDescent="0.35">
      <c r="A38" s="18" t="s">
        <v>12</v>
      </c>
      <c r="B38" s="18" t="s">
        <v>11</v>
      </c>
      <c r="C38" s="18" t="s">
        <v>10</v>
      </c>
      <c r="D38" s="18" t="s">
        <v>9</v>
      </c>
      <c r="E38" s="18" t="s">
        <v>8</v>
      </c>
      <c r="F38" s="18" t="s">
        <v>7</v>
      </c>
      <c r="G38" s="247"/>
      <c r="H38" s="245"/>
      <c r="I38" s="18" t="s">
        <v>6</v>
      </c>
      <c r="J38" s="18" t="s">
        <v>5</v>
      </c>
      <c r="K38" s="18" t="s">
        <v>6</v>
      </c>
      <c r="L38" s="18" t="s">
        <v>5</v>
      </c>
      <c r="M38" s="245"/>
      <c r="N38" s="18" t="s">
        <v>6</v>
      </c>
      <c r="O38" s="18" t="s">
        <v>5</v>
      </c>
      <c r="P38" s="18" t="s">
        <v>6</v>
      </c>
      <c r="Q38" s="18" t="s">
        <v>5</v>
      </c>
      <c r="R38" s="245"/>
      <c r="S38" s="18" t="s">
        <v>6</v>
      </c>
      <c r="T38" s="18" t="s">
        <v>5</v>
      </c>
      <c r="U38" s="18" t="s">
        <v>6</v>
      </c>
      <c r="V38" s="18" t="s">
        <v>5</v>
      </c>
      <c r="X38" s="247"/>
      <c r="Y38" s="245"/>
      <c r="Z38" s="18" t="s">
        <v>6</v>
      </c>
      <c r="AA38" s="18" t="s">
        <v>5</v>
      </c>
      <c r="AB38" s="18" t="s">
        <v>6</v>
      </c>
      <c r="AC38" s="18" t="s">
        <v>5</v>
      </c>
      <c r="AD38" s="245"/>
      <c r="AE38" s="18" t="s">
        <v>6</v>
      </c>
      <c r="AF38" s="18" t="s">
        <v>5</v>
      </c>
      <c r="AG38" s="18" t="s">
        <v>6</v>
      </c>
      <c r="AH38" s="18" t="s">
        <v>5</v>
      </c>
      <c r="AI38" s="18" t="s">
        <v>6</v>
      </c>
      <c r="AJ38" s="18" t="s">
        <v>5</v>
      </c>
      <c r="AK38" s="245"/>
      <c r="AL38" s="18" t="s">
        <v>6</v>
      </c>
      <c r="AM38" s="18" t="s">
        <v>5</v>
      </c>
      <c r="AN38" s="18" t="s">
        <v>6</v>
      </c>
      <c r="AO38" s="18" t="s">
        <v>5</v>
      </c>
    </row>
    <row r="39" spans="1:42" x14ac:dyDescent="0.35">
      <c r="A39" t="s">
        <v>109</v>
      </c>
      <c r="B39" t="s">
        <v>108</v>
      </c>
      <c r="C39" t="s">
        <v>3</v>
      </c>
      <c r="E39" t="s">
        <v>3</v>
      </c>
      <c r="F39" t="s">
        <v>3</v>
      </c>
      <c r="G39" s="6">
        <f>IF(H39="ND","ND",(H39*$H$34)+IF(M39="ND","ND",(M39*$M$34)+IF(R39="ND","ND",(R39*$R$34))))</f>
        <v>11.175898813333989</v>
      </c>
      <c r="H39" s="4">
        <f t="shared" ref="H39:H75" si="0">IF(I39="ND","ND",(I39*$I$34)+IF(K39="ND","ND",(K39*$K$34)))</f>
        <v>8.3011886307568492</v>
      </c>
      <c r="I39" s="3">
        <v>8.3398195524815755</v>
      </c>
      <c r="J39" s="3">
        <v>-0.41504511187960591</v>
      </c>
      <c r="K39" s="3">
        <v>8.1466649438579442</v>
      </c>
      <c r="L39" s="3">
        <v>-0.4633337640355138</v>
      </c>
      <c r="M39" s="4">
        <f t="shared" ref="M39:M75" si="1">IF(N39="ND","ND",(N39*$N$34)+IF(P39="ND","ND",(P39*$P$34)))</f>
        <v>13.950213352514941</v>
      </c>
      <c r="N39" s="3">
        <v>14.44970976945377</v>
      </c>
      <c r="O39" s="3">
        <v>1.1124274423634426</v>
      </c>
      <c r="P39" s="3">
        <v>11.952227684759624</v>
      </c>
      <c r="Q39" s="3">
        <v>0.48805692118990585</v>
      </c>
      <c r="R39" s="4">
        <f t="shared" ref="R39:R59" si="2">IF(S39="ND","ND",(S39*$S$34)+IF(U39="ND","ND",(U39*$U$34)))</f>
        <v>11.614958057134233</v>
      </c>
      <c r="S39" s="3">
        <v>11.968395533062875</v>
      </c>
      <c r="T39" s="3">
        <v>0.49209888326571866</v>
      </c>
      <c r="U39" s="3">
        <v>10.201208153419669</v>
      </c>
      <c r="V39" s="3">
        <v>5.0302038354917436E-2</v>
      </c>
      <c r="W39" s="3"/>
      <c r="X39" s="6">
        <f>IF(Y39="ND","ND",(Y39*$H$34)+IF(AD39="ND","ND",(AD39*$M$34)+IF(AK39="ND","ND",(AK39*$R$34))))</f>
        <v>10.047260833163959</v>
      </c>
      <c r="Y39" s="4">
        <f t="shared" ref="Y39:Y75" si="3">IF(Z39="ND","ND",(Z39*$Z$34))</f>
        <v>8.1656316624906697</v>
      </c>
      <c r="Z39" s="3">
        <v>8.1656316624906697</v>
      </c>
      <c r="AA39" s="3">
        <v>-0.4585920843773324</v>
      </c>
      <c r="AB39" s="3" t="s">
        <v>0</v>
      </c>
      <c r="AC39" s="3" t="s">
        <v>0</v>
      </c>
      <c r="AD39" s="4">
        <f t="shared" ref="AD39:AD75" si="4">IF(AE39="ND","ND",(AE39*$AE$34)+IF(AG39="ND","ND",(AG39*$AG$34)))</f>
        <v>12.195434314150901</v>
      </c>
      <c r="AE39" s="3">
        <v>11.789999194862746</v>
      </c>
      <c r="AF39" s="3">
        <v>0.44749979871568651</v>
      </c>
      <c r="AG39" s="3">
        <v>13.817174791303527</v>
      </c>
      <c r="AH39" s="3">
        <v>0.9542936978258818</v>
      </c>
      <c r="AI39" s="3" t="s">
        <v>0</v>
      </c>
      <c r="AJ39" s="3" t="s">
        <v>0</v>
      </c>
      <c r="AK39" s="4">
        <f t="shared" ref="AK39:AK75" si="5">IF(AL39="ND","ND",(AL39*$AL$34))</f>
        <v>10.085178972340126</v>
      </c>
      <c r="AL39" s="3">
        <v>10.085178972340126</v>
      </c>
      <c r="AM39" s="3">
        <v>2.1294743085031497E-2</v>
      </c>
      <c r="AN39" s="3" t="s">
        <v>0</v>
      </c>
      <c r="AO39" s="3" t="s">
        <v>0</v>
      </c>
      <c r="AP39" s="3"/>
    </row>
    <row r="40" spans="1:42" x14ac:dyDescent="0.35">
      <c r="A40" t="s">
        <v>107</v>
      </c>
      <c r="B40" t="s">
        <v>106</v>
      </c>
      <c r="C40" t="s">
        <v>3</v>
      </c>
      <c r="D40" t="s">
        <v>3</v>
      </c>
      <c r="E40" t="s">
        <v>3</v>
      </c>
      <c r="F40" t="s">
        <v>3</v>
      </c>
      <c r="G40" s="6">
        <f>IF(H40="ND","ND",(H40*$H$34)+IF(M40="ND","ND",(M40*$M$34)))</f>
        <v>4.8042846547122826</v>
      </c>
      <c r="H40" s="4">
        <f t="shared" si="0"/>
        <v>6.8507584489716908</v>
      </c>
      <c r="I40" s="3">
        <v>7.766292373632437</v>
      </c>
      <c r="J40" s="3">
        <v>-0.55842690659189087</v>
      </c>
      <c r="K40" s="3">
        <v>3.1886227503287019</v>
      </c>
      <c r="L40" s="3">
        <v>-1.7028443124178245</v>
      </c>
      <c r="M40" s="4">
        <f t="shared" si="1"/>
        <v>7.7076798986412856</v>
      </c>
      <c r="N40" s="3">
        <v>7.3545342052840272</v>
      </c>
      <c r="O40" s="3">
        <v>-0.66136644867899319</v>
      </c>
      <c r="P40" s="3">
        <v>9.1202626720703144</v>
      </c>
      <c r="Q40" s="3">
        <v>-0.21993433198242163</v>
      </c>
      <c r="R40" s="4" t="str">
        <f t="shared" si="2"/>
        <v>ND</v>
      </c>
      <c r="S40" s="3" t="s">
        <v>0</v>
      </c>
      <c r="T40" s="3" t="s">
        <v>0</v>
      </c>
      <c r="U40" s="3" t="s">
        <v>0</v>
      </c>
      <c r="V40" s="3" t="s">
        <v>0</v>
      </c>
      <c r="W40" s="3"/>
      <c r="X40" s="6">
        <f>IF(Y40="ND","ND",(Y40*$H$34)+IF(AD40="ND","ND",(AD40*$M$34)))</f>
        <v>7.3412547651586415</v>
      </c>
      <c r="Y40" s="4">
        <f t="shared" si="3"/>
        <v>14.483145410647992</v>
      </c>
      <c r="Z40" s="3">
        <v>14.483145410647992</v>
      </c>
      <c r="AA40" s="3">
        <v>1.1207863526619979</v>
      </c>
      <c r="AB40" s="3" t="s">
        <v>0</v>
      </c>
      <c r="AC40" s="3" t="s">
        <v>0</v>
      </c>
      <c r="AD40" s="4">
        <f t="shared" si="4"/>
        <v>7.7630811504387989</v>
      </c>
      <c r="AE40" s="3">
        <v>7.1731351132449159</v>
      </c>
      <c r="AF40" s="3">
        <v>-0.70671622168877091</v>
      </c>
      <c r="AG40" s="3">
        <v>10.122865299214332</v>
      </c>
      <c r="AH40" s="3">
        <v>3.0716324803583283E-2</v>
      </c>
      <c r="AI40" s="3" t="s">
        <v>0</v>
      </c>
      <c r="AJ40" s="3" t="s">
        <v>0</v>
      </c>
      <c r="AK40" s="4" t="str">
        <f t="shared" si="5"/>
        <v>ND</v>
      </c>
      <c r="AL40" s="3" t="s">
        <v>0</v>
      </c>
      <c r="AM40" s="3" t="s">
        <v>0</v>
      </c>
      <c r="AN40" s="3" t="s">
        <v>0</v>
      </c>
      <c r="AO40" s="3" t="s">
        <v>0</v>
      </c>
      <c r="AP40" s="3"/>
    </row>
    <row r="41" spans="1:42" x14ac:dyDescent="0.35">
      <c r="A41" t="s">
        <v>105</v>
      </c>
      <c r="B41" t="s">
        <v>104</v>
      </c>
      <c r="C41" t="s">
        <v>3</v>
      </c>
      <c r="D41" t="s">
        <v>3</v>
      </c>
      <c r="E41" t="s">
        <v>3</v>
      </c>
      <c r="G41" s="6">
        <f>IF(H41="ND","ND",(H41*$H$34)+IF(M41="ND","ND",(M41*$M$34)+IF(R41="ND","ND",(R41*$R$34))))</f>
        <v>8.0235241957365453</v>
      </c>
      <c r="H41" s="4">
        <f t="shared" si="0"/>
        <v>8.1205765587271745</v>
      </c>
      <c r="I41" s="3">
        <v>8.5325736142481379</v>
      </c>
      <c r="J41" s="3">
        <v>-0.36685659643796548</v>
      </c>
      <c r="K41" s="3">
        <v>6.4725883366433212</v>
      </c>
      <c r="L41" s="3">
        <v>-0.88185291583916958</v>
      </c>
      <c r="M41" s="4">
        <f t="shared" si="1"/>
        <v>8.4513205289365576</v>
      </c>
      <c r="N41" s="3">
        <v>8.7621193787614828</v>
      </c>
      <c r="O41" s="3">
        <v>-0.3094701553096294</v>
      </c>
      <c r="P41" s="3">
        <v>7.2081251296368523</v>
      </c>
      <c r="Q41" s="3">
        <v>-0.69796871759078694</v>
      </c>
      <c r="R41" s="4">
        <f t="shared" si="2"/>
        <v>7.7418125963864073</v>
      </c>
      <c r="S41" s="3">
        <v>8.2094011895208983</v>
      </c>
      <c r="T41" s="3">
        <v>-0.44764970261977549</v>
      </c>
      <c r="U41" s="3">
        <v>5.8714582238484434</v>
      </c>
      <c r="V41" s="3">
        <v>-1.0321354440378891</v>
      </c>
      <c r="W41" s="3"/>
      <c r="X41" s="6">
        <f>IF(Y41="ND","ND",(Y41*$H$34)+IF(AD41="ND","ND",(AD41*$M$34)+IF(AK41="ND","ND",(AK41*$R$34))))</f>
        <v>10.068200877886495</v>
      </c>
      <c r="Y41" s="4">
        <f t="shared" si="3"/>
        <v>10.470012371291004</v>
      </c>
      <c r="Z41" s="3">
        <v>10.470012371291004</v>
      </c>
      <c r="AA41" s="3">
        <v>0.11750309282275102</v>
      </c>
      <c r="AB41" s="3" t="s">
        <v>0</v>
      </c>
      <c r="AC41" s="3" t="s">
        <v>0</v>
      </c>
      <c r="AD41" s="4">
        <f t="shared" si="4"/>
        <v>9.7173365097819833</v>
      </c>
      <c r="AE41" s="3">
        <v>9.6159543124238951</v>
      </c>
      <c r="AF41" s="3">
        <v>-9.6011421894026255E-2</v>
      </c>
      <c r="AG41" s="3">
        <v>10.122865299214332</v>
      </c>
      <c r="AH41" s="3">
        <v>3.0716324803583283E-2</v>
      </c>
      <c r="AI41" s="3" t="s">
        <v>0</v>
      </c>
      <c r="AJ41" s="3" t="s">
        <v>0</v>
      </c>
      <c r="AK41" s="4">
        <f t="shared" si="5"/>
        <v>10.322350748886089</v>
      </c>
      <c r="AL41" s="3">
        <v>10.322350748886089</v>
      </c>
      <c r="AM41" s="3">
        <v>8.0587687221522236E-2</v>
      </c>
      <c r="AN41" s="3" t="s">
        <v>0</v>
      </c>
      <c r="AO41" s="3" t="s">
        <v>0</v>
      </c>
      <c r="AP41" s="3"/>
    </row>
    <row r="42" spans="1:42" x14ac:dyDescent="0.35">
      <c r="A42" t="s">
        <v>103</v>
      </c>
      <c r="B42" t="s">
        <v>102</v>
      </c>
      <c r="C42" t="s">
        <v>77</v>
      </c>
      <c r="E42" t="s">
        <v>1</v>
      </c>
      <c r="F42" t="s">
        <v>3</v>
      </c>
      <c r="G42" s="6">
        <f>IF(H42="ND","ND",(H42*$H$34)+IF(M42="ND","ND",(M42*$M$34)+IF(R42="ND","ND",(R42*$R$34))))</f>
        <v>7.4615387257256476</v>
      </c>
      <c r="H42" s="4">
        <f t="shared" si="0"/>
        <v>8.9861607985272745</v>
      </c>
      <c r="I42" s="3">
        <v>8.0839605638718997</v>
      </c>
      <c r="J42" s="3">
        <v>-0.47900985903202525</v>
      </c>
      <c r="K42" s="3">
        <v>12.59496173714877</v>
      </c>
      <c r="L42" s="3">
        <v>0.64874043428719264</v>
      </c>
      <c r="M42" s="4">
        <f t="shared" si="1"/>
        <v>7.5574507310743861</v>
      </c>
      <c r="N42" s="3">
        <v>7.3545342052840272</v>
      </c>
      <c r="O42" s="3">
        <v>-0.66136644867899319</v>
      </c>
      <c r="P42" s="3">
        <v>8.3691168342358164</v>
      </c>
      <c r="Q42" s="3">
        <v>-0.40772079144104578</v>
      </c>
      <c r="R42" s="4">
        <f t="shared" si="2"/>
        <v>6.0671118816881791</v>
      </c>
      <c r="S42" s="3">
        <v>5.8466134204995779</v>
      </c>
      <c r="T42" s="3">
        <v>-1.0383466448751055</v>
      </c>
      <c r="U42" s="3">
        <v>6.9491057264425828</v>
      </c>
      <c r="V42" s="3">
        <v>-0.76272356838935429</v>
      </c>
      <c r="W42" s="3"/>
      <c r="X42" s="6">
        <f>IF(Y42="ND","ND",(Y42*$H$34)+IF(AD42="ND","ND",(AD42*$M$34)+IF(AK42="ND","ND",(AK42*$R$34))))</f>
        <v>7.2861199314576268</v>
      </c>
      <c r="Y42" s="4">
        <f t="shared" si="3"/>
        <v>7.5600331967113483</v>
      </c>
      <c r="Z42" s="3">
        <v>7.5600331967113483</v>
      </c>
      <c r="AA42" s="3">
        <v>-0.60999170082216281</v>
      </c>
      <c r="AB42" s="3" t="s">
        <v>0</v>
      </c>
      <c r="AC42" s="3" t="s">
        <v>0</v>
      </c>
      <c r="AD42" s="4">
        <f t="shared" si="4"/>
        <v>7.7630811504387989</v>
      </c>
      <c r="AE42" s="3">
        <v>7.1731351132449159</v>
      </c>
      <c r="AF42" s="3">
        <v>-0.70671622168877091</v>
      </c>
      <c r="AG42" s="3">
        <v>10.122865299214332</v>
      </c>
      <c r="AH42" s="3">
        <v>3.0716324803583283E-2</v>
      </c>
      <c r="AI42" s="3" t="s">
        <v>0</v>
      </c>
      <c r="AJ42" s="3" t="s">
        <v>0</v>
      </c>
      <c r="AK42" s="4">
        <f t="shared" si="5"/>
        <v>6.7560369602972035</v>
      </c>
      <c r="AL42" s="3">
        <v>6.7560369602972035</v>
      </c>
      <c r="AM42" s="3">
        <v>-0.81099075992569913</v>
      </c>
      <c r="AN42" s="3" t="s">
        <v>0</v>
      </c>
      <c r="AO42" s="3" t="s">
        <v>0</v>
      </c>
      <c r="AP42" s="3"/>
    </row>
    <row r="43" spans="1:42" x14ac:dyDescent="0.35">
      <c r="A43" t="s">
        <v>101</v>
      </c>
      <c r="B43" t="s">
        <v>100</v>
      </c>
      <c r="C43" t="s">
        <v>3</v>
      </c>
      <c r="E43" t="s">
        <v>3</v>
      </c>
      <c r="F43" t="s">
        <v>3</v>
      </c>
      <c r="G43" s="6">
        <f>IF(H43="ND","ND",(H43*$H$34)+IF(M43="ND","ND",(M43*$M$34)+IF(R43="ND","ND",(R43*$R$34))))</f>
        <v>15.659922001412426</v>
      </c>
      <c r="H43" s="4">
        <f t="shared" si="0"/>
        <v>11.279627761227376</v>
      </c>
      <c r="I43" s="3">
        <v>12.045777598775084</v>
      </c>
      <c r="J43" s="3">
        <v>0.51144439969377098</v>
      </c>
      <c r="K43" s="3">
        <v>8.2150284110365384</v>
      </c>
      <c r="L43" s="3">
        <v>-0.44624289724086535</v>
      </c>
      <c r="M43" s="4">
        <f t="shared" si="1"/>
        <v>18.092076769040563</v>
      </c>
      <c r="N43" s="3">
        <v>20</v>
      </c>
      <c r="O43" s="3">
        <v>3.0877544500470835</v>
      </c>
      <c r="P43" s="3">
        <v>10.460383845202809</v>
      </c>
      <c r="Q43" s="3">
        <v>0.11509596130070214</v>
      </c>
      <c r="R43" s="4">
        <f t="shared" si="2"/>
        <v>18.08260456492123</v>
      </c>
      <c r="S43" s="3">
        <v>20</v>
      </c>
      <c r="T43" s="3">
        <v>3.2078924062877117</v>
      </c>
      <c r="U43" s="3">
        <v>10.413022824606141</v>
      </c>
      <c r="V43" s="3">
        <v>0.10325570615153537</v>
      </c>
      <c r="W43" s="3"/>
      <c r="X43" s="6">
        <f>IF(Y43="ND","ND",(Y43*$H$34)+IF(AD43="ND","ND",(AD43*$M$34)+IF(AK43="ND","ND",(AK43*$R$34))))</f>
        <v>17.861737886032557</v>
      </c>
      <c r="Y43" s="4">
        <f t="shared" si="3"/>
        <v>17.443425745310705</v>
      </c>
      <c r="Z43" s="3">
        <v>17.443425745310705</v>
      </c>
      <c r="AA43" s="3">
        <v>1.8608564363276763</v>
      </c>
      <c r="AB43" s="3" t="s">
        <v>0</v>
      </c>
      <c r="AC43" s="3" t="s">
        <v>0</v>
      </c>
      <c r="AD43" s="4">
        <f t="shared" si="4"/>
        <v>17.999604749514823</v>
      </c>
      <c r="AE43" s="3">
        <v>19.140494014146714</v>
      </c>
      <c r="AF43" s="3">
        <v>2.2851235035366786</v>
      </c>
      <c r="AG43" s="3">
        <v>13.436047690987252</v>
      </c>
      <c r="AH43" s="3">
        <v>0.85901192274681271</v>
      </c>
      <c r="AI43" s="3" t="s">
        <v>0</v>
      </c>
      <c r="AJ43" s="3" t="s">
        <v>0</v>
      </c>
      <c r="AK43" s="4">
        <f t="shared" si="5"/>
        <v>18.683447947697367</v>
      </c>
      <c r="AL43" s="3">
        <v>18.683447947697367</v>
      </c>
      <c r="AM43" s="3">
        <v>2.1708619869243413</v>
      </c>
      <c r="AN43" s="3" t="s">
        <v>0</v>
      </c>
      <c r="AO43" s="3" t="s">
        <v>0</v>
      </c>
      <c r="AP43" s="3"/>
    </row>
    <row r="44" spans="1:42" x14ac:dyDescent="0.35">
      <c r="A44" t="s">
        <v>99</v>
      </c>
      <c r="B44" t="s">
        <v>98</v>
      </c>
      <c r="C44" t="s">
        <v>3</v>
      </c>
      <c r="E44" t="s">
        <v>2</v>
      </c>
      <c r="F44" t="s">
        <v>3</v>
      </c>
      <c r="G44" s="6">
        <f>IF(H44="ND","ND",(H44*$H$34)+IF(M44="ND","ND",(M44*$M$34)))</f>
        <v>5.5051487727851693</v>
      </c>
      <c r="H44" s="4">
        <f t="shared" si="0"/>
        <v>8.9745891097986217</v>
      </c>
      <c r="I44" s="3">
        <v>7.7723966269814486</v>
      </c>
      <c r="J44" s="3">
        <v>-0.55690084325463773</v>
      </c>
      <c r="K44" s="3">
        <v>13.783359041067307</v>
      </c>
      <c r="L44" s="3">
        <v>0.94583976026682659</v>
      </c>
      <c r="M44" s="4">
        <f t="shared" si="1"/>
        <v>7.7076798986412856</v>
      </c>
      <c r="N44" s="3">
        <v>7.3545342052840272</v>
      </c>
      <c r="O44" s="3">
        <v>-0.66136644867899319</v>
      </c>
      <c r="P44" s="3">
        <v>9.1202626720703144</v>
      </c>
      <c r="Q44" s="3">
        <v>-0.21993433198242163</v>
      </c>
      <c r="R44" s="4" t="str">
        <f t="shared" si="2"/>
        <v>ND</v>
      </c>
      <c r="S44" s="3" t="s">
        <v>0</v>
      </c>
      <c r="T44" s="3" t="s">
        <v>0</v>
      </c>
      <c r="U44" s="3" t="s">
        <v>0</v>
      </c>
      <c r="V44" s="3" t="s">
        <v>0</v>
      </c>
      <c r="W44" s="3"/>
      <c r="X44" s="6">
        <f>IF(Y44="ND","ND",(Y44*$H$34)+IF(AD44="ND","ND",(AD44*$M$34)))</f>
        <v>5.0592611926495312</v>
      </c>
      <c r="Y44" s="4">
        <f t="shared" si="3"/>
        <v>7.5680133727415972</v>
      </c>
      <c r="Z44" s="3">
        <v>7.5680133727415972</v>
      </c>
      <c r="AA44" s="3">
        <v>-0.60799665681460069</v>
      </c>
      <c r="AB44" s="3" t="s">
        <v>0</v>
      </c>
      <c r="AC44" s="3" t="s">
        <v>0</v>
      </c>
      <c r="AD44" s="4">
        <f t="shared" si="4"/>
        <v>7.7630811504387989</v>
      </c>
      <c r="AE44" s="3">
        <v>7.1731351132449159</v>
      </c>
      <c r="AF44" s="3">
        <v>-0.70671622168877091</v>
      </c>
      <c r="AG44" s="3">
        <v>10.122865299214332</v>
      </c>
      <c r="AH44" s="3">
        <v>3.0716324803583283E-2</v>
      </c>
      <c r="AI44" s="3" t="s">
        <v>0</v>
      </c>
      <c r="AJ44" s="3" t="s">
        <v>0</v>
      </c>
      <c r="AK44" s="4" t="str">
        <f t="shared" si="5"/>
        <v>ND</v>
      </c>
      <c r="AL44" s="3" t="s">
        <v>0</v>
      </c>
      <c r="AM44" s="3" t="s">
        <v>0</v>
      </c>
      <c r="AN44" s="3" t="s">
        <v>0</v>
      </c>
      <c r="AO44" s="3" t="s">
        <v>0</v>
      </c>
      <c r="AP44" s="3"/>
    </row>
    <row r="45" spans="1:42" x14ac:dyDescent="0.35">
      <c r="A45" t="s">
        <v>97</v>
      </c>
      <c r="B45" t="s">
        <v>96</v>
      </c>
      <c r="C45" t="s">
        <v>77</v>
      </c>
      <c r="E45" t="s">
        <v>1</v>
      </c>
      <c r="F45" t="s">
        <v>3</v>
      </c>
      <c r="G45" s="6">
        <f>IF(H45="ND","ND",(H45*$H$34)+IF(M45="ND","ND",(M45*$M$34)+IF(R45="ND","ND",(R45*$R$34))))</f>
        <v>9.4866560965858007</v>
      </c>
      <c r="H45" s="4">
        <f t="shared" si="0"/>
        <v>11.285443877731208</v>
      </c>
      <c r="I45" s="3">
        <v>12.020959377631691</v>
      </c>
      <c r="J45" s="3">
        <v>0.50523984440792247</v>
      </c>
      <c r="K45" s="3">
        <v>8.3433818781292644</v>
      </c>
      <c r="L45" s="3">
        <v>-0.41415453046768375</v>
      </c>
      <c r="M45" s="4">
        <f t="shared" si="1"/>
        <v>10.446599853280306</v>
      </c>
      <c r="N45" s="3">
        <v>8.058249816600382</v>
      </c>
      <c r="O45" s="3">
        <v>-0.48543754584990445</v>
      </c>
      <c r="P45" s="3">
        <v>20</v>
      </c>
      <c r="Q45" s="3">
        <v>2.9723084639837341</v>
      </c>
      <c r="R45" s="4">
        <f t="shared" si="2"/>
        <v>7.0153989859151515</v>
      </c>
      <c r="S45" s="3">
        <v>6.4520342112463647</v>
      </c>
      <c r="T45" s="3">
        <v>-0.88699144718840883</v>
      </c>
      <c r="U45" s="3">
        <v>9.2688580845903008</v>
      </c>
      <c r="V45" s="3">
        <v>-0.18278547885242477</v>
      </c>
      <c r="W45" s="3"/>
      <c r="X45" s="6">
        <f>IF(Y45="ND","ND",(Y45*$H$34)+IF(AD45="ND","ND",(AD45*$M$34)+IF(AK45="ND","ND",(AK45*$R$34))))</f>
        <v>7.8640264544435237</v>
      </c>
      <c r="Y45" s="4">
        <f t="shared" si="3"/>
        <v>11.449806256320088</v>
      </c>
      <c r="Z45" s="3">
        <v>11.449806256320088</v>
      </c>
      <c r="AA45" s="3">
        <v>0.36245156408002205</v>
      </c>
      <c r="AB45" s="3" t="s">
        <v>0</v>
      </c>
      <c r="AC45" s="3" t="s">
        <v>0</v>
      </c>
      <c r="AD45" s="4">
        <f t="shared" si="4"/>
        <v>5.7385080905959329</v>
      </c>
      <c r="AE45" s="3">
        <v>7.1731351132449159</v>
      </c>
      <c r="AF45" s="3">
        <v>-0.70671622168877091</v>
      </c>
      <c r="AG45" s="3">
        <v>0</v>
      </c>
      <c r="AH45" s="3">
        <v>-3.5225833152057415</v>
      </c>
      <c r="AI45" s="3" t="s">
        <v>0</v>
      </c>
      <c r="AJ45" s="3" t="s">
        <v>0</v>
      </c>
      <c r="AK45" s="4">
        <f t="shared" si="5"/>
        <v>6.6420688483673826</v>
      </c>
      <c r="AL45" s="3">
        <v>6.6420688483673826</v>
      </c>
      <c r="AM45" s="3">
        <v>-0.83948278790815434</v>
      </c>
      <c r="AN45" s="3" t="s">
        <v>0</v>
      </c>
      <c r="AO45" s="3" t="s">
        <v>0</v>
      </c>
      <c r="AP45" s="3"/>
    </row>
    <row r="46" spans="1:42" x14ac:dyDescent="0.35">
      <c r="A46" t="s">
        <v>95</v>
      </c>
      <c r="B46" t="s">
        <v>94</v>
      </c>
      <c r="C46" t="s">
        <v>3</v>
      </c>
      <c r="D46" t="s">
        <v>3</v>
      </c>
      <c r="E46" t="s">
        <v>3</v>
      </c>
      <c r="G46" s="6">
        <f>IF(H46="ND","ND",(H46*$H$34)+IF(M46="ND","ND",(M46*$M$34)))</f>
        <v>5.454796510592578</v>
      </c>
      <c r="H46" s="4">
        <f t="shared" si="0"/>
        <v>8.8220064970937973</v>
      </c>
      <c r="I46" s="3">
        <v>7.8885394933735613</v>
      </c>
      <c r="J46" s="3">
        <v>-0.52786512665660967</v>
      </c>
      <c r="K46" s="3">
        <v>12.555874511974736</v>
      </c>
      <c r="L46" s="3">
        <v>0.63896862799368392</v>
      </c>
      <c r="M46" s="4">
        <f t="shared" si="1"/>
        <v>7.7076798986412856</v>
      </c>
      <c r="N46" s="3">
        <v>7.3545342052840272</v>
      </c>
      <c r="O46" s="3">
        <v>-0.66136644867899319</v>
      </c>
      <c r="P46" s="3">
        <v>9.1202626720703144</v>
      </c>
      <c r="Q46" s="3">
        <v>-0.21993433198242163</v>
      </c>
      <c r="R46" s="4" t="str">
        <f t="shared" si="2"/>
        <v>ND</v>
      </c>
      <c r="S46" s="3" t="s">
        <v>0</v>
      </c>
      <c r="T46" s="3" t="s">
        <v>0</v>
      </c>
      <c r="U46" s="3" t="s">
        <v>0</v>
      </c>
      <c r="V46" s="3" t="s">
        <v>0</v>
      </c>
      <c r="W46" s="3"/>
      <c r="X46" s="6">
        <f>IF(Y46="ND","ND",(Y46*$H$34)+IF(AD46="ND","ND",(AD46*$M$34)))</f>
        <v>5.0566277345595489</v>
      </c>
      <c r="Y46" s="4">
        <f t="shared" si="3"/>
        <v>7.5600331967113483</v>
      </c>
      <c r="Z46" s="3">
        <v>7.5600331967113483</v>
      </c>
      <c r="AA46" s="3">
        <v>-0.60999170082216281</v>
      </c>
      <c r="AB46" s="3" t="s">
        <v>0</v>
      </c>
      <c r="AC46" s="3" t="s">
        <v>0</v>
      </c>
      <c r="AD46" s="4">
        <f t="shared" si="4"/>
        <v>7.7630811504387989</v>
      </c>
      <c r="AE46" s="3">
        <v>7.1731351132449159</v>
      </c>
      <c r="AF46" s="3">
        <v>-0.70671622168877091</v>
      </c>
      <c r="AG46" s="3">
        <v>10.122865299214332</v>
      </c>
      <c r="AH46" s="3">
        <v>3.0716324803583283E-2</v>
      </c>
      <c r="AI46" s="3" t="s">
        <v>0</v>
      </c>
      <c r="AJ46" s="3" t="s">
        <v>0</v>
      </c>
      <c r="AK46" s="4" t="str">
        <f t="shared" si="5"/>
        <v>ND</v>
      </c>
      <c r="AL46" s="3" t="s">
        <v>0</v>
      </c>
      <c r="AM46" s="3" t="s">
        <v>0</v>
      </c>
      <c r="AN46" s="3" t="s">
        <v>0</v>
      </c>
      <c r="AO46" s="3" t="s">
        <v>0</v>
      </c>
      <c r="AP46" s="3"/>
    </row>
    <row r="47" spans="1:42" x14ac:dyDescent="0.35">
      <c r="A47" t="s">
        <v>93</v>
      </c>
      <c r="B47" t="s">
        <v>92</v>
      </c>
      <c r="C47" t="s">
        <v>3</v>
      </c>
      <c r="D47" t="s">
        <v>3</v>
      </c>
      <c r="E47" t="s">
        <v>3</v>
      </c>
      <c r="F47" t="s">
        <v>3</v>
      </c>
      <c r="G47" s="6">
        <f>IF(H47="ND","ND",(H47*$H$34)+IF(M47="ND","ND",(M47*$M$34)+IF(R47="ND","ND",(R47*$R$34))))</f>
        <v>7.9670882380884347</v>
      </c>
      <c r="H47" s="4">
        <f t="shared" si="0"/>
        <v>8.9526850581762005</v>
      </c>
      <c r="I47" s="3">
        <v>9.0555489506585118</v>
      </c>
      <c r="J47" s="3">
        <v>-0.23611276233537207</v>
      </c>
      <c r="K47" s="3">
        <v>8.5412294882469535</v>
      </c>
      <c r="L47" s="3">
        <v>-0.36469262793826174</v>
      </c>
      <c r="M47" s="4">
        <f t="shared" si="1"/>
        <v>6.0567152879807606</v>
      </c>
      <c r="N47" s="3">
        <v>7.3545342052840272</v>
      </c>
      <c r="O47" s="3">
        <v>-0.66136644867899319</v>
      </c>
      <c r="P47" s="3">
        <v>0.86543961876769337</v>
      </c>
      <c r="Q47" s="3">
        <v>-2.2836400953080767</v>
      </c>
      <c r="R47" s="4">
        <f t="shared" si="2"/>
        <v>9.133291284414053</v>
      </c>
      <c r="S47" s="3">
        <v>9.9614774832262185</v>
      </c>
      <c r="T47" s="3">
        <v>-9.6306291934452823E-3</v>
      </c>
      <c r="U47" s="3">
        <v>5.8205464891653858</v>
      </c>
      <c r="V47" s="3">
        <v>-1.0448633777086536</v>
      </c>
      <c r="W47" s="3"/>
      <c r="X47" s="6">
        <f>IF(Y47="ND","ND",(Y47*$H$34)+IF(AD47="ND","ND",(AD47*$M$34)+IF(AK47="ND","ND",(AK47*$R$34))))</f>
        <v>9.8992006682163201</v>
      </c>
      <c r="Y47" s="4">
        <f t="shared" si="3"/>
        <v>9.5061973006225493</v>
      </c>
      <c r="Z47" s="3">
        <v>9.5061973006225493</v>
      </c>
      <c r="AA47" s="3">
        <v>-0.12345067484436251</v>
      </c>
      <c r="AB47" s="3" t="s">
        <v>0</v>
      </c>
      <c r="AC47" s="3" t="s">
        <v>0</v>
      </c>
      <c r="AD47" s="4">
        <f t="shared" si="4"/>
        <v>14.480213749926349</v>
      </c>
      <c r="AE47" s="3">
        <v>16.302594709359163</v>
      </c>
      <c r="AF47" s="3">
        <v>1.5756486773397909</v>
      </c>
      <c r="AG47" s="3">
        <v>7.1906899121950882</v>
      </c>
      <c r="AH47" s="3">
        <v>-0.70232752195122794</v>
      </c>
      <c r="AI47" s="3" t="s">
        <v>0</v>
      </c>
      <c r="AJ47" s="3" t="s">
        <v>0</v>
      </c>
      <c r="AK47" s="4">
        <f t="shared" si="5"/>
        <v>6.0111667319247992</v>
      </c>
      <c r="AL47" s="3">
        <v>6.0111667319247992</v>
      </c>
      <c r="AM47" s="3">
        <v>-0.99720831701880019</v>
      </c>
      <c r="AN47" s="3" t="s">
        <v>0</v>
      </c>
      <c r="AO47" s="3" t="s">
        <v>0</v>
      </c>
      <c r="AP47" s="3"/>
    </row>
    <row r="48" spans="1:42" x14ac:dyDescent="0.35">
      <c r="A48" t="s">
        <v>91</v>
      </c>
      <c r="B48" t="s">
        <v>90</v>
      </c>
      <c r="C48" t="s">
        <v>3</v>
      </c>
      <c r="D48" t="s">
        <v>3</v>
      </c>
      <c r="E48" t="s">
        <v>3</v>
      </c>
      <c r="G48" s="6">
        <f>IF(H48="ND","ND",(H48*$H$34)+IF(M48="ND","ND",(M48*$M$34)))</f>
        <v>5.8639946910634793</v>
      </c>
      <c r="H48" s="4">
        <f t="shared" si="0"/>
        <v>10.062000983369257</v>
      </c>
      <c r="I48" s="3">
        <v>8.1450246935518535</v>
      </c>
      <c r="J48" s="3">
        <v>-0.46374382661203678</v>
      </c>
      <c r="K48" s="3">
        <v>17.729906142638871</v>
      </c>
      <c r="L48" s="3">
        <v>1.932476535659718</v>
      </c>
      <c r="M48" s="4">
        <f t="shared" si="1"/>
        <v>7.7076798986412856</v>
      </c>
      <c r="N48" s="3">
        <v>7.3545342052840272</v>
      </c>
      <c r="O48" s="3">
        <v>-0.66136644867899319</v>
      </c>
      <c r="P48" s="3">
        <v>9.1202626720703144</v>
      </c>
      <c r="Q48" s="3">
        <v>-0.21993433198242163</v>
      </c>
      <c r="R48" s="4" t="str">
        <f t="shared" si="2"/>
        <v>ND</v>
      </c>
      <c r="S48" s="3" t="s">
        <v>0</v>
      </c>
      <c r="T48" s="3" t="s">
        <v>0</v>
      </c>
      <c r="U48" s="3" t="s">
        <v>0</v>
      </c>
      <c r="V48" s="3" t="s">
        <v>0</v>
      </c>
      <c r="W48" s="3"/>
      <c r="X48" s="6">
        <f>IF(Y48="ND","ND",(Y48*$H$34)+IF(AD48="ND","ND",(AD48*$M$34)))</f>
        <v>5.1029358358990144</v>
      </c>
      <c r="Y48" s="4">
        <f t="shared" si="3"/>
        <v>7.7003607765279103</v>
      </c>
      <c r="Z48" s="3">
        <v>7.7003607765279103</v>
      </c>
      <c r="AA48" s="3">
        <v>-0.57490980586802232</v>
      </c>
      <c r="AB48" s="3" t="s">
        <v>0</v>
      </c>
      <c r="AC48" s="3" t="s">
        <v>0</v>
      </c>
      <c r="AD48" s="4">
        <f t="shared" si="4"/>
        <v>7.7630811504387989</v>
      </c>
      <c r="AE48" s="3">
        <v>7.1731351132449159</v>
      </c>
      <c r="AF48" s="3">
        <v>-0.70671622168877091</v>
      </c>
      <c r="AG48" s="3">
        <v>10.122865299214332</v>
      </c>
      <c r="AH48" s="3">
        <v>3.0716324803583283E-2</v>
      </c>
      <c r="AI48" s="3" t="s">
        <v>0</v>
      </c>
      <c r="AJ48" s="3" t="s">
        <v>0</v>
      </c>
      <c r="AK48" s="4" t="str">
        <f t="shared" si="5"/>
        <v>ND</v>
      </c>
      <c r="AL48" s="3" t="s">
        <v>0</v>
      </c>
      <c r="AM48" s="3" t="s">
        <v>0</v>
      </c>
      <c r="AN48" s="3" t="s">
        <v>0</v>
      </c>
      <c r="AO48" s="3" t="s">
        <v>0</v>
      </c>
      <c r="AP48" s="3"/>
    </row>
    <row r="49" spans="1:42" x14ac:dyDescent="0.35">
      <c r="A49" t="s">
        <v>89</v>
      </c>
      <c r="B49" t="s">
        <v>88</v>
      </c>
      <c r="C49" t="s">
        <v>3</v>
      </c>
      <c r="D49" t="s">
        <v>3</v>
      </c>
      <c r="E49" t="s">
        <v>3</v>
      </c>
      <c r="F49" t="s">
        <v>3</v>
      </c>
      <c r="G49" s="6">
        <f>IF(H49="ND","ND",(H49*$H$34)+IF(M49="ND","ND",(M49*$M$34)+IF(R49="ND","ND",(R49*$R$34))))</f>
        <v>13.342428681638381</v>
      </c>
      <c r="H49" s="4">
        <f t="shared" si="0"/>
        <v>12.295512903742249</v>
      </c>
      <c r="I49" s="3">
        <v>13.253698835366617</v>
      </c>
      <c r="J49" s="3">
        <v>0.8134247088416543</v>
      </c>
      <c r="K49" s="3">
        <v>8.462769177244768</v>
      </c>
      <c r="L49" s="3">
        <v>-0.38430770568880795</v>
      </c>
      <c r="M49" s="4">
        <f t="shared" si="1"/>
        <v>18.266425491320696</v>
      </c>
      <c r="N49" s="3">
        <v>19.473681386446742</v>
      </c>
      <c r="O49" s="3">
        <v>2.3684203466116855</v>
      </c>
      <c r="P49" s="3">
        <v>13.437401910816494</v>
      </c>
      <c r="Q49" s="3">
        <v>0.85935047770412343</v>
      </c>
      <c r="R49" s="4">
        <f t="shared" si="2"/>
        <v>9.8696636705079026</v>
      </c>
      <c r="S49" s="3">
        <v>10.892943702564329</v>
      </c>
      <c r="T49" s="3">
        <v>0.2232359256410823</v>
      </c>
      <c r="U49" s="3">
        <v>5.77654354228219</v>
      </c>
      <c r="V49" s="3">
        <v>-1.0558641144294525</v>
      </c>
      <c r="W49" s="3"/>
      <c r="X49" s="6">
        <f>IF(Y49="ND","ND",(Y49*$H$34)+IF(AD49="ND","ND",(AD49*$M$34)+IF(AK49="ND","ND",(AK49*$R$34))))</f>
        <v>13.87494696656298</v>
      </c>
      <c r="Y49" s="4">
        <f t="shared" si="3"/>
        <v>9.1463692346009822</v>
      </c>
      <c r="Z49" s="3">
        <v>9.1463692346009822</v>
      </c>
      <c r="AA49" s="3">
        <v>-0.21340769134975443</v>
      </c>
      <c r="AB49" s="3" t="s">
        <v>0</v>
      </c>
      <c r="AC49" s="3" t="s">
        <v>0</v>
      </c>
      <c r="AD49" s="4">
        <f t="shared" si="4"/>
        <v>17.244500603287943</v>
      </c>
      <c r="AE49" s="3">
        <v>18.101332056284043</v>
      </c>
      <c r="AF49" s="3">
        <v>2.0253330140710113</v>
      </c>
      <c r="AG49" s="3">
        <v>13.817174791303527</v>
      </c>
      <c r="AH49" s="3">
        <v>0.9542936978258818</v>
      </c>
      <c r="AI49" s="3" t="s">
        <v>0</v>
      </c>
      <c r="AJ49" s="3" t="s">
        <v>0</v>
      </c>
      <c r="AK49" s="4">
        <f t="shared" si="5"/>
        <v>15.654424000180706</v>
      </c>
      <c r="AL49" s="3">
        <v>15.654424000180706</v>
      </c>
      <c r="AM49" s="3">
        <v>1.4136060000451764</v>
      </c>
      <c r="AN49" s="3" t="s">
        <v>0</v>
      </c>
      <c r="AO49" s="3" t="s">
        <v>0</v>
      </c>
      <c r="AP49" s="3"/>
    </row>
    <row r="50" spans="1:42" x14ac:dyDescent="0.35">
      <c r="A50" t="s">
        <v>87</v>
      </c>
      <c r="B50" t="s">
        <v>86</v>
      </c>
      <c r="C50" t="s">
        <v>3</v>
      </c>
      <c r="D50" t="s">
        <v>3</v>
      </c>
      <c r="E50" t="s">
        <v>3</v>
      </c>
      <c r="F50" t="s">
        <v>3</v>
      </c>
      <c r="G50" s="6">
        <f>IF(H50="ND","ND",(H50*$H$34)+IF(M50="ND","ND",(M50*$M$34)+IF(R50="ND","ND",(R50*$R$34))))</f>
        <v>10.04669200795203</v>
      </c>
      <c r="H50" s="4">
        <f t="shared" si="0"/>
        <v>9.3647826733310673</v>
      </c>
      <c r="I50" s="3">
        <v>9.7741882187743609</v>
      </c>
      <c r="J50" s="3">
        <v>-5.6452945306409749E-2</v>
      </c>
      <c r="K50" s="3">
        <v>7.7271604915578891</v>
      </c>
      <c r="L50" s="3">
        <v>-0.56820987711052784</v>
      </c>
      <c r="M50" s="4">
        <f t="shared" si="1"/>
        <v>10.692558101486199</v>
      </c>
      <c r="N50" s="3">
        <v>11.056534340801869</v>
      </c>
      <c r="O50" s="3">
        <v>0.26413358520046726</v>
      </c>
      <c r="P50" s="3">
        <v>9.2366531442235207</v>
      </c>
      <c r="Q50" s="3">
        <v>-0.19083671394412005</v>
      </c>
      <c r="R50" s="4">
        <f t="shared" si="2"/>
        <v>10.387180461401007</v>
      </c>
      <c r="S50" s="3">
        <v>10.331969235940473</v>
      </c>
      <c r="T50" s="3">
        <v>8.2992308985118279E-2</v>
      </c>
      <c r="U50" s="3">
        <v>10.608025363243136</v>
      </c>
      <c r="V50" s="3">
        <v>0.15200634081078404</v>
      </c>
      <c r="W50" s="3"/>
      <c r="X50" s="6">
        <f>IF(Y50="ND","ND",(Y50*$H$34)+IF(AD50="ND","ND",(AD50*$M$34)+IF(AK50="ND","ND",(AK50*$R$34))))</f>
        <v>11.697063653437135</v>
      </c>
      <c r="Y50" s="4">
        <f t="shared" si="3"/>
        <v>13.922773699953161</v>
      </c>
      <c r="Z50" s="3">
        <v>13.922773699953161</v>
      </c>
      <c r="AA50" s="3">
        <v>0.98069342498829037</v>
      </c>
      <c r="AB50" s="3" t="s">
        <v>0</v>
      </c>
      <c r="AC50" s="3" t="s">
        <v>0</v>
      </c>
      <c r="AD50" s="4">
        <f t="shared" si="4"/>
        <v>11.381481089534759</v>
      </c>
      <c r="AE50" s="3">
        <v>11.385646389179808</v>
      </c>
      <c r="AF50" s="3">
        <v>0.34641159729495208</v>
      </c>
      <c r="AG50" s="3">
        <v>11.364819890954562</v>
      </c>
      <c r="AH50" s="3">
        <v>0.34120497273864048</v>
      </c>
      <c r="AI50" s="3" t="s">
        <v>0</v>
      </c>
      <c r="AJ50" s="3" t="s">
        <v>0</v>
      </c>
      <c r="AK50" s="4">
        <f t="shared" si="5"/>
        <v>10.141392645170065</v>
      </c>
      <c r="AL50" s="3">
        <v>10.141392645170065</v>
      </c>
      <c r="AM50" s="3">
        <v>3.5348161292516063E-2</v>
      </c>
      <c r="AN50" s="3" t="s">
        <v>0</v>
      </c>
      <c r="AO50" s="3" t="s">
        <v>0</v>
      </c>
      <c r="AP50" s="3"/>
    </row>
    <row r="51" spans="1:42" x14ac:dyDescent="0.35">
      <c r="A51" t="s">
        <v>85</v>
      </c>
      <c r="B51" t="s">
        <v>84</v>
      </c>
      <c r="C51" t="s">
        <v>3</v>
      </c>
      <c r="D51" t="s">
        <v>3</v>
      </c>
      <c r="E51" t="s">
        <v>3</v>
      </c>
      <c r="F51" t="s">
        <v>3</v>
      </c>
      <c r="G51" s="6">
        <f>IF(H51="ND","ND",(H51*$H$34)+IF(M51="ND","ND",(M51*$M$34)+IF(R51="ND","ND",(R51*$R$34))))</f>
        <v>10.387410355839963</v>
      </c>
      <c r="H51" s="4">
        <f t="shared" si="0"/>
        <v>9.6247270570904551</v>
      </c>
      <c r="I51" s="3">
        <v>9.8230770683115214</v>
      </c>
      <c r="J51" s="3">
        <v>-4.423073292211982E-2</v>
      </c>
      <c r="K51" s="3">
        <v>8.8313270122061898</v>
      </c>
      <c r="L51" s="3">
        <v>-0.29216824694845261</v>
      </c>
      <c r="M51" s="4">
        <f t="shared" si="1"/>
        <v>13.267383206101314</v>
      </c>
      <c r="N51" s="3">
        <v>14.04907553400416</v>
      </c>
      <c r="O51" s="3">
        <v>1.0122688835010398</v>
      </c>
      <c r="P51" s="3">
        <v>10.140613894489928</v>
      </c>
      <c r="Q51" s="3">
        <v>3.5153473622481758E-2</v>
      </c>
      <c r="R51" s="4">
        <f t="shared" si="2"/>
        <v>8.5848908151111498</v>
      </c>
      <c r="S51" s="3">
        <v>8.7439690779459998</v>
      </c>
      <c r="T51" s="3">
        <v>-0.31400773051349995</v>
      </c>
      <c r="U51" s="3">
        <v>7.9485777637717492</v>
      </c>
      <c r="V51" s="3">
        <v>-0.5128555590570627</v>
      </c>
      <c r="W51" s="3"/>
      <c r="X51" s="6">
        <f>IF(Y51="ND","ND",(Y51*$H$34)+IF(AD51="ND","ND",(AD51*$M$34)+IF(AK51="ND","ND",(AK51*$R$34))))</f>
        <v>10.998014934391822</v>
      </c>
      <c r="Y51" s="4">
        <f t="shared" si="3"/>
        <v>9.63327932307452</v>
      </c>
      <c r="Z51" s="3">
        <v>9.63327932307452</v>
      </c>
      <c r="AA51" s="3">
        <v>-9.1680169231369832E-2</v>
      </c>
      <c r="AB51" s="3" t="s">
        <v>0</v>
      </c>
      <c r="AC51" s="3" t="s">
        <v>0</v>
      </c>
      <c r="AD51" s="4">
        <f t="shared" si="4"/>
        <v>14.218401912744204</v>
      </c>
      <c r="AE51" s="3">
        <v>14.698163744367228</v>
      </c>
      <c r="AF51" s="3">
        <v>1.1745409360918071</v>
      </c>
      <c r="AG51" s="3">
        <v>12.299354586252099</v>
      </c>
      <c r="AH51" s="3">
        <v>0.57483864656302475</v>
      </c>
      <c r="AI51" s="3" t="s">
        <v>0</v>
      </c>
      <c r="AJ51" s="3" t="s">
        <v>0</v>
      </c>
      <c r="AK51" s="4">
        <f t="shared" si="5"/>
        <v>9.4756367471867975</v>
      </c>
      <c r="AL51" s="3">
        <v>9.4756367471867975</v>
      </c>
      <c r="AM51" s="3">
        <v>-0.13109081320330077</v>
      </c>
      <c r="AN51" s="3" t="s">
        <v>0</v>
      </c>
      <c r="AO51" s="3" t="s">
        <v>0</v>
      </c>
      <c r="AP51" s="3"/>
    </row>
    <row r="52" spans="1:42" x14ac:dyDescent="0.35">
      <c r="A52" t="s">
        <v>83</v>
      </c>
      <c r="B52" t="s">
        <v>82</v>
      </c>
      <c r="C52" t="s">
        <v>3</v>
      </c>
      <c r="D52" t="s">
        <v>3</v>
      </c>
      <c r="E52" t="s">
        <v>3</v>
      </c>
      <c r="G52" s="6">
        <f>IF(H52="ND","ND",(H52*$H$34)+IF(M52="ND","ND",(M52*$M$34)))</f>
        <v>5.9245732864860488</v>
      </c>
      <c r="H52" s="4">
        <f t="shared" si="0"/>
        <v>10.24557248464977</v>
      </c>
      <c r="I52" s="3">
        <v>7.806965605812211</v>
      </c>
      <c r="J52" s="3">
        <v>-0.54825859854694725</v>
      </c>
      <c r="K52" s="3">
        <v>20</v>
      </c>
      <c r="L52" s="3">
        <v>4.1453827355213271</v>
      </c>
      <c r="M52" s="4">
        <f t="shared" si="1"/>
        <v>7.7076798986412856</v>
      </c>
      <c r="N52" s="3">
        <v>7.3545342052840272</v>
      </c>
      <c r="O52" s="3">
        <v>-0.66136644867899319</v>
      </c>
      <c r="P52" s="3">
        <v>9.1202626720703144</v>
      </c>
      <c r="Q52" s="3">
        <v>-0.21993433198242163</v>
      </c>
      <c r="R52" s="4" t="str">
        <f t="shared" si="2"/>
        <v>ND</v>
      </c>
      <c r="S52" s="3" t="s">
        <v>0</v>
      </c>
      <c r="T52" s="3" t="s">
        <v>0</v>
      </c>
      <c r="U52" s="3" t="s">
        <v>0</v>
      </c>
      <c r="V52" s="3" t="s">
        <v>0</v>
      </c>
      <c r="W52" s="3"/>
      <c r="X52" s="6">
        <f>IF(Y52="ND","ND",(Y52*$H$34)+IF(AD52="ND","ND",(AD52*$M$34)))</f>
        <v>5.0566277345595489</v>
      </c>
      <c r="Y52" s="4">
        <f t="shared" si="3"/>
        <v>7.5600331967113483</v>
      </c>
      <c r="Z52" s="3">
        <v>7.5600331967113483</v>
      </c>
      <c r="AA52" s="3">
        <v>-0.60999170082216281</v>
      </c>
      <c r="AB52" s="3" t="s">
        <v>0</v>
      </c>
      <c r="AC52" s="3" t="s">
        <v>0</v>
      </c>
      <c r="AD52" s="4">
        <f t="shared" si="4"/>
        <v>7.7630811504387989</v>
      </c>
      <c r="AE52" s="3">
        <v>7.1731351132449159</v>
      </c>
      <c r="AF52" s="3">
        <v>-0.70671622168877091</v>
      </c>
      <c r="AG52" s="3">
        <v>10.122865299214332</v>
      </c>
      <c r="AH52" s="3">
        <v>3.0716324803583283E-2</v>
      </c>
      <c r="AI52" s="3" t="s">
        <v>0</v>
      </c>
      <c r="AJ52" s="3" t="s">
        <v>0</v>
      </c>
      <c r="AK52" s="4" t="str">
        <f t="shared" si="5"/>
        <v>ND</v>
      </c>
      <c r="AL52" s="3" t="s">
        <v>0</v>
      </c>
      <c r="AM52" s="3" t="s">
        <v>0</v>
      </c>
      <c r="AN52" s="3" t="s">
        <v>0</v>
      </c>
      <c r="AO52" s="3" t="s">
        <v>0</v>
      </c>
      <c r="AP52" s="3"/>
    </row>
    <row r="53" spans="1:42" x14ac:dyDescent="0.35">
      <c r="A53" t="s">
        <v>81</v>
      </c>
      <c r="B53" t="s">
        <v>80</v>
      </c>
      <c r="C53" t="s">
        <v>3</v>
      </c>
      <c r="D53" t="s">
        <v>3</v>
      </c>
      <c r="E53" t="s">
        <v>3</v>
      </c>
      <c r="G53" s="6">
        <f>IF(H53="ND","ND",(H53*$H$34)+IF(M53="ND","ND",(M53*$M$34)))</f>
        <v>5.4812470875087662</v>
      </c>
      <c r="H53" s="4">
        <f t="shared" si="0"/>
        <v>8.9021597604761862</v>
      </c>
      <c r="I53" s="3">
        <v>8.7554184645652207</v>
      </c>
      <c r="J53" s="3">
        <v>-0.311145383858695</v>
      </c>
      <c r="K53" s="3">
        <v>9.4891249441200483</v>
      </c>
      <c r="L53" s="3">
        <v>-0.12771876396998785</v>
      </c>
      <c r="M53" s="4">
        <f t="shared" si="1"/>
        <v>7.7076798986412856</v>
      </c>
      <c r="N53" s="3">
        <v>7.3545342052840272</v>
      </c>
      <c r="O53" s="3">
        <v>-0.66136644867899319</v>
      </c>
      <c r="P53" s="3">
        <v>9.1202626720703144</v>
      </c>
      <c r="Q53" s="3">
        <v>-0.21993433198242163</v>
      </c>
      <c r="R53" s="4" t="str">
        <f t="shared" si="2"/>
        <v>ND</v>
      </c>
      <c r="S53" s="3" t="s">
        <v>0</v>
      </c>
      <c r="T53" s="3" t="s">
        <v>0</v>
      </c>
      <c r="U53" s="3" t="s">
        <v>0</v>
      </c>
      <c r="V53" s="3" t="s">
        <v>0</v>
      </c>
      <c r="W53" s="3"/>
      <c r="X53" s="6">
        <f>IF(Y53="ND","ND",(Y53*$H$34)+IF(AD53="ND","ND",(AD53*$M$34)))</f>
        <v>5.4098196717228779</v>
      </c>
      <c r="Y53" s="4">
        <f t="shared" si="3"/>
        <v>8.6303117941759826</v>
      </c>
      <c r="Z53" s="3">
        <v>8.6303117941759826</v>
      </c>
      <c r="AA53" s="3">
        <v>-0.34242205145600418</v>
      </c>
      <c r="AB53" s="3" t="s">
        <v>0</v>
      </c>
      <c r="AC53" s="3" t="s">
        <v>0</v>
      </c>
      <c r="AD53" s="4">
        <f t="shared" si="4"/>
        <v>7.7630811504387989</v>
      </c>
      <c r="AE53" s="3">
        <v>7.1731351132449159</v>
      </c>
      <c r="AF53" s="3">
        <v>-0.70671622168877091</v>
      </c>
      <c r="AG53" s="3">
        <v>10.122865299214332</v>
      </c>
      <c r="AH53" s="3">
        <v>3.0716324803583283E-2</v>
      </c>
      <c r="AI53" s="3" t="s">
        <v>0</v>
      </c>
      <c r="AJ53" s="3" t="s">
        <v>0</v>
      </c>
      <c r="AK53" s="4" t="str">
        <f t="shared" si="5"/>
        <v>ND</v>
      </c>
      <c r="AL53" s="3" t="s">
        <v>0</v>
      </c>
      <c r="AM53" s="3" t="s">
        <v>0</v>
      </c>
      <c r="AN53" s="3" t="s">
        <v>0</v>
      </c>
      <c r="AO53" s="3" t="s">
        <v>0</v>
      </c>
      <c r="AP53" s="3"/>
    </row>
    <row r="54" spans="1:42" x14ac:dyDescent="0.35">
      <c r="A54" t="s">
        <v>79</v>
      </c>
      <c r="B54" t="s">
        <v>78</v>
      </c>
      <c r="C54" t="s">
        <v>77</v>
      </c>
      <c r="E54" t="s">
        <v>1</v>
      </c>
      <c r="F54" t="s">
        <v>3</v>
      </c>
      <c r="G54" s="6">
        <f t="shared" ref="G54:G61" si="6">IF(H54="ND","ND",(H54*$H$34)+IF(M54="ND","ND",(M54*$M$34)+IF(R54="ND","ND",(R54*$R$34))))</f>
        <v>8.5823883498580891</v>
      </c>
      <c r="H54" s="4">
        <f t="shared" si="0"/>
        <v>8.1518431697643621</v>
      </c>
      <c r="I54" s="3">
        <v>8.6771048543038223</v>
      </c>
      <c r="J54" s="3">
        <v>-0.33072378642404437</v>
      </c>
      <c r="K54" s="3">
        <v>6.0507964316065213</v>
      </c>
      <c r="L54" s="3">
        <v>-0.98730089209836969</v>
      </c>
      <c r="M54" s="4">
        <f t="shared" si="1"/>
        <v>10.994945895632485</v>
      </c>
      <c r="N54" s="3">
        <v>8.7436823695406058</v>
      </c>
      <c r="O54" s="3">
        <v>-0.31407940761484848</v>
      </c>
      <c r="P54" s="3">
        <v>20</v>
      </c>
      <c r="Q54" s="3">
        <v>2.639830644679332</v>
      </c>
      <c r="R54" s="4">
        <f t="shared" si="2"/>
        <v>6.8604483584155407</v>
      </c>
      <c r="S54" s="3">
        <v>6.6717257007553687</v>
      </c>
      <c r="T54" s="3">
        <v>-0.8320685748111577</v>
      </c>
      <c r="U54" s="3">
        <v>7.6153389890562266</v>
      </c>
      <c r="V54" s="3">
        <v>-0.59616525273594323</v>
      </c>
      <c r="W54" s="3"/>
      <c r="X54" s="6">
        <f t="shared" ref="X54:X61" si="7">IF(Y54="ND","ND",(Y54*$H$34)+IF(AD54="ND","ND",(AD54*$M$34)+IF(AK54="ND","ND",(AK54*$R$34))))</f>
        <v>10.693203136827815</v>
      </c>
      <c r="Y54" s="4">
        <f t="shared" si="3"/>
        <v>17.50545885824836</v>
      </c>
      <c r="Z54" s="3">
        <v>17.50545885824836</v>
      </c>
      <c r="AA54" s="3">
        <v>1.8763647145620905</v>
      </c>
      <c r="AB54" s="3" t="s">
        <v>0</v>
      </c>
      <c r="AC54" s="3" t="s">
        <v>0</v>
      </c>
      <c r="AD54" s="4">
        <f t="shared" si="4"/>
        <v>7.3188188937539591</v>
      </c>
      <c r="AE54" s="3">
        <v>7.3508511391436766</v>
      </c>
      <c r="AF54" s="3">
        <v>-0.66228721521408085</v>
      </c>
      <c r="AG54" s="3">
        <v>7.1906899121950882</v>
      </c>
      <c r="AH54" s="3">
        <v>-0.70232752195122794</v>
      </c>
      <c r="AI54" s="3" t="s">
        <v>0</v>
      </c>
      <c r="AJ54" s="3" t="s">
        <v>0</v>
      </c>
      <c r="AK54" s="4">
        <f t="shared" si="5"/>
        <v>7.5793681171728728</v>
      </c>
      <c r="AL54" s="3">
        <v>7.5793681171728728</v>
      </c>
      <c r="AM54" s="3">
        <v>-0.60515797070678168</v>
      </c>
      <c r="AN54" s="3" t="s">
        <v>0</v>
      </c>
      <c r="AO54" s="3" t="s">
        <v>0</v>
      </c>
      <c r="AP54" s="3"/>
    </row>
    <row r="55" spans="1:42" x14ac:dyDescent="0.35">
      <c r="A55" t="s">
        <v>76</v>
      </c>
      <c r="B55" t="s">
        <v>75</v>
      </c>
      <c r="C55" t="s">
        <v>3</v>
      </c>
      <c r="D55" t="s">
        <v>3</v>
      </c>
      <c r="E55" t="s">
        <v>3</v>
      </c>
      <c r="G55" s="6">
        <f t="shared" si="6"/>
        <v>8.7566727643680142</v>
      </c>
      <c r="H55" s="4">
        <f t="shared" si="0"/>
        <v>7.6215082933726528</v>
      </c>
      <c r="I55" s="3">
        <v>8.1576398316881171</v>
      </c>
      <c r="J55" s="3">
        <v>-0.46059004207797088</v>
      </c>
      <c r="K55" s="3">
        <v>5.4769821401107937</v>
      </c>
      <c r="L55" s="3">
        <v>-1.1307544649723016</v>
      </c>
      <c r="M55" s="4">
        <f t="shared" si="1"/>
        <v>7.7076798986412856</v>
      </c>
      <c r="N55" s="3">
        <v>7.3545342052840272</v>
      </c>
      <c r="O55" s="3">
        <v>-0.66136644867899319</v>
      </c>
      <c r="P55" s="3">
        <v>9.1202626720703144</v>
      </c>
      <c r="Q55" s="3">
        <v>-0.21993433198242163</v>
      </c>
      <c r="R55" s="4">
        <f t="shared" si="2"/>
        <v>11.206183821222469</v>
      </c>
      <c r="S55" s="3">
        <v>11.282541271484996</v>
      </c>
      <c r="T55" s="3">
        <v>0.32063531787124921</v>
      </c>
      <c r="U55" s="3">
        <v>10.900754020172359</v>
      </c>
      <c r="V55" s="3">
        <v>0.22518850504308974</v>
      </c>
      <c r="W55" s="3"/>
      <c r="X55" s="6">
        <f t="shared" si="7"/>
        <v>12.351199213639125</v>
      </c>
      <c r="Y55" s="4">
        <f t="shared" si="3"/>
        <v>11.900102877072996</v>
      </c>
      <c r="Z55" s="3">
        <v>11.900102877072996</v>
      </c>
      <c r="AA55" s="3">
        <v>0.47502571926824888</v>
      </c>
      <c r="AB55" s="3" t="s">
        <v>0</v>
      </c>
      <c r="AC55" s="3" t="s">
        <v>0</v>
      </c>
      <c r="AD55" s="4">
        <f t="shared" si="4"/>
        <v>12.59879621791762</v>
      </c>
      <c r="AE55" s="3">
        <v>11.092930795791325</v>
      </c>
      <c r="AF55" s="3">
        <v>0.27323269894783125</v>
      </c>
      <c r="AG55" s="3">
        <v>18.622257906422803</v>
      </c>
      <c r="AH55" s="3">
        <v>2.1555644766057007</v>
      </c>
      <c r="AI55" s="3" t="s">
        <v>0</v>
      </c>
      <c r="AJ55" s="3" t="s">
        <v>0</v>
      </c>
      <c r="AK55" s="4">
        <f t="shared" si="5"/>
        <v>12.928977309976428</v>
      </c>
      <c r="AL55" s="3">
        <v>12.928977309976428</v>
      </c>
      <c r="AM55" s="3">
        <v>0.73224432749410695</v>
      </c>
      <c r="AN55" s="3" t="s">
        <v>0</v>
      </c>
      <c r="AO55" s="3" t="s">
        <v>0</v>
      </c>
      <c r="AP55" s="3"/>
    </row>
    <row r="56" spans="1:42" x14ac:dyDescent="0.35">
      <c r="A56" t="s">
        <v>74</v>
      </c>
      <c r="B56" t="s">
        <v>73</v>
      </c>
      <c r="C56" t="s">
        <v>3</v>
      </c>
      <c r="D56" t="s">
        <v>3</v>
      </c>
      <c r="E56" t="s">
        <v>3</v>
      </c>
      <c r="F56" t="s">
        <v>3</v>
      </c>
      <c r="G56" s="6">
        <f t="shared" si="6"/>
        <v>6.8470591673613583</v>
      </c>
      <c r="H56" s="4">
        <f t="shared" si="0"/>
        <v>8.2794193173896478</v>
      </c>
      <c r="I56" s="3">
        <v>7.8366395478322364</v>
      </c>
      <c r="J56" s="3">
        <v>-0.54084011304194102</v>
      </c>
      <c r="K56" s="3">
        <v>10.050538395619292</v>
      </c>
      <c r="L56" s="3">
        <v>1.2634598904822877E-2</v>
      </c>
      <c r="M56" s="4">
        <f t="shared" si="1"/>
        <v>6.0567152879807606</v>
      </c>
      <c r="N56" s="3">
        <v>7.3545342052840272</v>
      </c>
      <c r="O56" s="3">
        <v>-0.66136644867899319</v>
      </c>
      <c r="P56" s="3">
        <v>0.86543961876769337</v>
      </c>
      <c r="Q56" s="3">
        <v>-2.2836400953080767</v>
      </c>
      <c r="R56" s="4">
        <f t="shared" si="2"/>
        <v>6.4125295381488572</v>
      </c>
      <c r="S56" s="3">
        <v>6.3868352014467886</v>
      </c>
      <c r="T56" s="3">
        <v>-0.90329119963830284</v>
      </c>
      <c r="U56" s="3">
        <v>6.5153068849571305</v>
      </c>
      <c r="V56" s="3">
        <v>-0.87117327876071737</v>
      </c>
      <c r="W56" s="3"/>
      <c r="X56" s="6">
        <f t="shared" si="7"/>
        <v>8.4725557108927063</v>
      </c>
      <c r="Y56" s="4">
        <f t="shared" si="3"/>
        <v>7.6026398929585248</v>
      </c>
      <c r="Z56" s="3">
        <v>7.6026398929585248</v>
      </c>
      <c r="AA56" s="3">
        <v>-0.5993400267603689</v>
      </c>
      <c r="AB56" s="3" t="s">
        <v>0</v>
      </c>
      <c r="AC56" s="3" t="s">
        <v>0</v>
      </c>
      <c r="AD56" s="4">
        <f t="shared" si="4"/>
        <v>10.056427771602927</v>
      </c>
      <c r="AE56" s="3">
        <v>8.8765563770395239</v>
      </c>
      <c r="AF56" s="3">
        <v>-0.2808609057401189</v>
      </c>
      <c r="AG56" s="3">
        <v>14.775913349856541</v>
      </c>
      <c r="AH56" s="3">
        <v>1.1939783374641355</v>
      </c>
      <c r="AI56" s="3" t="s">
        <v>0</v>
      </c>
      <c r="AJ56" s="3" t="s">
        <v>0</v>
      </c>
      <c r="AK56" s="4">
        <f t="shared" si="5"/>
        <v>8.0153435805679631</v>
      </c>
      <c r="AL56" s="3">
        <v>8.0153435805679631</v>
      </c>
      <c r="AM56" s="3">
        <v>-0.4961641048580091</v>
      </c>
      <c r="AN56" s="3" t="s">
        <v>0</v>
      </c>
      <c r="AO56" s="3" t="s">
        <v>0</v>
      </c>
      <c r="AP56" s="3"/>
    </row>
    <row r="57" spans="1:42" x14ac:dyDescent="0.35">
      <c r="A57" t="s">
        <v>72</v>
      </c>
      <c r="B57" t="s">
        <v>71</v>
      </c>
      <c r="C57" t="s">
        <v>3</v>
      </c>
      <c r="E57" t="s">
        <v>3</v>
      </c>
      <c r="F57" t="s">
        <v>3</v>
      </c>
      <c r="G57" s="6">
        <f t="shared" si="6"/>
        <v>7.5500755554152423</v>
      </c>
      <c r="H57" s="4">
        <f t="shared" si="0"/>
        <v>8.3223156475823075</v>
      </c>
      <c r="I57" s="3">
        <v>8.1906056499261624</v>
      </c>
      <c r="J57" s="3">
        <v>-0.45234858751845963</v>
      </c>
      <c r="K57" s="3">
        <v>8.8491556382068914</v>
      </c>
      <c r="L57" s="3">
        <v>-0.28771109044827725</v>
      </c>
      <c r="M57" s="4">
        <f t="shared" si="1"/>
        <v>8.1464328257911784</v>
      </c>
      <c r="N57" s="3">
        <v>7.6720005250725887</v>
      </c>
      <c r="O57" s="3">
        <v>-0.58199986873185283</v>
      </c>
      <c r="P57" s="3">
        <v>10.044162028665539</v>
      </c>
      <c r="Q57" s="3">
        <v>1.1040507166384965E-2</v>
      </c>
      <c r="R57" s="4">
        <f t="shared" si="2"/>
        <v>6.410268361218157</v>
      </c>
      <c r="S57" s="3">
        <v>6.0251684352641988</v>
      </c>
      <c r="T57" s="3">
        <v>-0.99370789118395042</v>
      </c>
      <c r="U57" s="3">
        <v>7.9506680650339909</v>
      </c>
      <c r="V57" s="3">
        <v>-0.51233298374150227</v>
      </c>
      <c r="W57" s="3"/>
      <c r="X57" s="6">
        <f t="shared" si="7"/>
        <v>7.4868934417106274</v>
      </c>
      <c r="Y57" s="4">
        <f t="shared" si="3"/>
        <v>8.9133080016079997</v>
      </c>
      <c r="Z57" s="3">
        <v>8.9133080016079997</v>
      </c>
      <c r="AA57" s="3">
        <v>-0.2716729995979999</v>
      </c>
      <c r="AB57" s="3" t="s">
        <v>0</v>
      </c>
      <c r="AC57" s="3" t="s">
        <v>0</v>
      </c>
      <c r="AD57" s="4">
        <f t="shared" si="4"/>
        <v>7.7630811504387989</v>
      </c>
      <c r="AE57" s="3">
        <v>7.1731351132449159</v>
      </c>
      <c r="AF57" s="3">
        <v>-0.70671622168877091</v>
      </c>
      <c r="AG57" s="3">
        <v>10.122865299214332</v>
      </c>
      <c r="AH57" s="3">
        <v>3.0716324803583283E-2</v>
      </c>
      <c r="AI57" s="3" t="s">
        <v>0</v>
      </c>
      <c r="AJ57" s="3" t="s">
        <v>0</v>
      </c>
      <c r="AK57" s="4">
        <f t="shared" si="5"/>
        <v>6.0111667319247992</v>
      </c>
      <c r="AL57" s="3">
        <v>6.0111667319247992</v>
      </c>
      <c r="AM57" s="3">
        <v>-0.99720831701880019</v>
      </c>
      <c r="AN57" s="3" t="s">
        <v>0</v>
      </c>
      <c r="AO57" s="3" t="s">
        <v>0</v>
      </c>
      <c r="AP57" s="3"/>
    </row>
    <row r="58" spans="1:42" x14ac:dyDescent="0.35">
      <c r="A58" t="s">
        <v>70</v>
      </c>
      <c r="B58" t="s">
        <v>69</v>
      </c>
      <c r="C58" t="s">
        <v>3</v>
      </c>
      <c r="E58" t="s">
        <v>3</v>
      </c>
      <c r="F58" t="s">
        <v>3</v>
      </c>
      <c r="G58" s="6">
        <f t="shared" si="6"/>
        <v>7.7431528354412054</v>
      </c>
      <c r="H58" s="4">
        <f t="shared" si="0"/>
        <v>8.4625757293701263</v>
      </c>
      <c r="I58" s="3">
        <v>7.9402987677397885</v>
      </c>
      <c r="J58" s="3">
        <v>-0.51492530806505277</v>
      </c>
      <c r="K58" s="3">
        <v>10.551683575891481</v>
      </c>
      <c r="L58" s="3">
        <v>0.13792089397287036</v>
      </c>
      <c r="M58" s="4">
        <f t="shared" si="1"/>
        <v>8.2279277066841168</v>
      </c>
      <c r="N58" s="3">
        <v>7.7339088522835855</v>
      </c>
      <c r="O58" s="3">
        <v>-0.56652278692910374</v>
      </c>
      <c r="P58" s="3">
        <v>10.204003124286235</v>
      </c>
      <c r="Q58" s="3">
        <v>5.1000781071558685E-2</v>
      </c>
      <c r="R58" s="4">
        <f t="shared" si="2"/>
        <v>6.7735960652827423</v>
      </c>
      <c r="S58" s="3">
        <v>6.0624866267231319</v>
      </c>
      <c r="T58" s="3">
        <v>-0.98437834331921703</v>
      </c>
      <c r="U58" s="3">
        <v>9.6180338195211821</v>
      </c>
      <c r="V58" s="3">
        <v>-9.549154511970448E-2</v>
      </c>
      <c r="W58" s="3"/>
      <c r="X58" s="6">
        <f t="shared" si="7"/>
        <v>7.0403127560947336</v>
      </c>
      <c r="Y58" s="4">
        <f t="shared" si="3"/>
        <v>7.5600331967113483</v>
      </c>
      <c r="Z58" s="3">
        <v>7.5600331967113483</v>
      </c>
      <c r="AA58" s="3">
        <v>-0.60999170082216281</v>
      </c>
      <c r="AB58" s="3" t="s">
        <v>0</v>
      </c>
      <c r="AC58" s="3" t="s">
        <v>0</v>
      </c>
      <c r="AD58" s="4">
        <f t="shared" si="4"/>
        <v>7.7630811504387989</v>
      </c>
      <c r="AE58" s="3">
        <v>7.1731351132449159</v>
      </c>
      <c r="AF58" s="3">
        <v>-0.70671622168877091</v>
      </c>
      <c r="AG58" s="3">
        <v>10.122865299214332</v>
      </c>
      <c r="AH58" s="3">
        <v>3.0716324803583283E-2</v>
      </c>
      <c r="AI58" s="3" t="s">
        <v>0</v>
      </c>
      <c r="AJ58" s="3" t="s">
        <v>0</v>
      </c>
      <c r="AK58" s="4">
        <f t="shared" si="5"/>
        <v>6.0111667319247992</v>
      </c>
      <c r="AL58" s="3">
        <v>6.0111667319247992</v>
      </c>
      <c r="AM58" s="3">
        <v>-0.99720831701880019</v>
      </c>
      <c r="AN58" s="3" t="s">
        <v>0</v>
      </c>
      <c r="AO58" s="3" t="s">
        <v>0</v>
      </c>
      <c r="AP58" s="3"/>
    </row>
    <row r="59" spans="1:42" x14ac:dyDescent="0.35">
      <c r="A59" t="s">
        <v>68</v>
      </c>
      <c r="B59" t="s">
        <v>67</v>
      </c>
      <c r="C59" t="s">
        <v>3</v>
      </c>
      <c r="D59" t="s">
        <v>3</v>
      </c>
      <c r="E59" t="s">
        <v>2</v>
      </c>
      <c r="G59" s="6">
        <f t="shared" si="6"/>
        <v>11.799595450336955</v>
      </c>
      <c r="H59" s="4">
        <f t="shared" si="0"/>
        <v>7.6789884876156176</v>
      </c>
      <c r="I59" s="3">
        <v>7.8012009362182901</v>
      </c>
      <c r="J59" s="3">
        <v>-0.54969976594542735</v>
      </c>
      <c r="K59" s="3">
        <v>7.190138693204922</v>
      </c>
      <c r="L59" s="3">
        <v>-0.70246532669876938</v>
      </c>
      <c r="M59" s="4">
        <f t="shared" si="1"/>
        <v>15.902109157720048</v>
      </c>
      <c r="N59" s="3">
        <v>15.180203370189851</v>
      </c>
      <c r="O59" s="3">
        <v>1.2950508425474629</v>
      </c>
      <c r="P59" s="3">
        <v>18.789732307840836</v>
      </c>
      <c r="Q59" s="3">
        <v>2.1974330769602091</v>
      </c>
      <c r="R59" s="4">
        <f t="shared" si="2"/>
        <v>12.17525220417026</v>
      </c>
      <c r="S59" s="3">
        <v>10.219065255212824</v>
      </c>
      <c r="T59" s="3">
        <v>5.476631380320595E-2</v>
      </c>
      <c r="U59" s="3">
        <v>20</v>
      </c>
      <c r="V59" s="3">
        <v>2.9893691809385103</v>
      </c>
      <c r="W59" s="3"/>
      <c r="X59" s="6">
        <f t="shared" si="7"/>
        <v>7.0403127560947336</v>
      </c>
      <c r="Y59" s="4">
        <f t="shared" si="3"/>
        <v>7.5600331967113483</v>
      </c>
      <c r="Z59" s="3">
        <v>7.5600331967113483</v>
      </c>
      <c r="AA59" s="3">
        <v>-0.60999170082216281</v>
      </c>
      <c r="AB59" s="3" t="s">
        <v>0</v>
      </c>
      <c r="AC59" s="3" t="s">
        <v>0</v>
      </c>
      <c r="AD59" s="4">
        <f t="shared" si="4"/>
        <v>7.7630811504387989</v>
      </c>
      <c r="AE59" s="3">
        <v>7.1731351132449159</v>
      </c>
      <c r="AF59" s="3">
        <v>-0.70671622168877091</v>
      </c>
      <c r="AG59" s="3">
        <v>10.122865299214332</v>
      </c>
      <c r="AH59" s="3">
        <v>3.0716324803583283E-2</v>
      </c>
      <c r="AI59" s="3" t="s">
        <v>0</v>
      </c>
      <c r="AJ59" s="3" t="s">
        <v>0</v>
      </c>
      <c r="AK59" s="4">
        <f t="shared" si="5"/>
        <v>6.0111667319247992</v>
      </c>
      <c r="AL59" s="3">
        <v>6.0111667319247992</v>
      </c>
      <c r="AM59" s="3">
        <v>-0.99720831701880019</v>
      </c>
      <c r="AN59" s="3" t="s">
        <v>0</v>
      </c>
      <c r="AO59" s="3" t="s">
        <v>0</v>
      </c>
      <c r="AP59" s="3"/>
    </row>
    <row r="60" spans="1:42" x14ac:dyDescent="0.35">
      <c r="A60" t="s">
        <v>66</v>
      </c>
      <c r="B60" t="s">
        <v>65</v>
      </c>
      <c r="C60" t="s">
        <v>3</v>
      </c>
      <c r="E60" t="s">
        <v>3</v>
      </c>
      <c r="F60" t="s">
        <v>64</v>
      </c>
      <c r="G60" s="6">
        <f t="shared" si="6"/>
        <v>6.6610718187039604</v>
      </c>
      <c r="H60" s="4">
        <f t="shared" si="0"/>
        <v>7.6441524095903457</v>
      </c>
      <c r="I60" s="3">
        <v>7.7636424205705197</v>
      </c>
      <c r="J60" s="3">
        <v>-0.55908939485737008</v>
      </c>
      <c r="K60" s="3">
        <v>7.166192365669648</v>
      </c>
      <c r="L60" s="3">
        <v>-0.70845190858258789</v>
      </c>
      <c r="M60" s="4">
        <f t="shared" si="1"/>
        <v>7.7076798986412856</v>
      </c>
      <c r="N60" s="3">
        <v>7.3545342052840272</v>
      </c>
      <c r="O60" s="3">
        <v>-0.66136644867899319</v>
      </c>
      <c r="P60" s="3">
        <v>9.1202626720703144</v>
      </c>
      <c r="Q60" s="3">
        <v>-0.21993433198242163</v>
      </c>
      <c r="R60" s="4">
        <f>IF(S60="ND","ND",(S60*$S$34))</f>
        <v>4.8332338090530955</v>
      </c>
      <c r="S60" s="3">
        <v>6.0415422613163692</v>
      </c>
      <c r="T60" s="3">
        <v>-0.98961443467090771</v>
      </c>
      <c r="U60" s="3">
        <v>9.4801318801227197</v>
      </c>
      <c r="V60" s="3">
        <v>-0.12996702996931989</v>
      </c>
      <c r="W60" s="3"/>
      <c r="X60" s="6">
        <f t="shared" si="7"/>
        <v>7.0403127560947336</v>
      </c>
      <c r="Y60" s="4">
        <f t="shared" si="3"/>
        <v>7.5600331967113483</v>
      </c>
      <c r="Z60" s="3">
        <v>7.5600331967113483</v>
      </c>
      <c r="AA60" s="3">
        <v>-0.60999170082216281</v>
      </c>
      <c r="AB60" s="3" t="s">
        <v>0</v>
      </c>
      <c r="AC60" s="3" t="s">
        <v>0</v>
      </c>
      <c r="AD60" s="4">
        <f t="shared" si="4"/>
        <v>7.7630811504387989</v>
      </c>
      <c r="AE60" s="3">
        <v>7.1731351132449159</v>
      </c>
      <c r="AF60" s="3">
        <v>-0.70671622168877091</v>
      </c>
      <c r="AG60" s="3">
        <v>10.122865299214332</v>
      </c>
      <c r="AH60" s="3">
        <v>3.0716324803583283E-2</v>
      </c>
      <c r="AI60" s="3" t="s">
        <v>0</v>
      </c>
      <c r="AJ60" s="3" t="s">
        <v>0</v>
      </c>
      <c r="AK60" s="4">
        <f t="shared" si="5"/>
        <v>6.0111667319247992</v>
      </c>
      <c r="AL60" s="3">
        <v>6.0111667319247992</v>
      </c>
      <c r="AM60" s="3">
        <v>-0.99720831701880019</v>
      </c>
      <c r="AN60" s="3" t="s">
        <v>0</v>
      </c>
      <c r="AO60" s="3" t="s">
        <v>0</v>
      </c>
      <c r="AP60" s="3"/>
    </row>
    <row r="61" spans="1:42" x14ac:dyDescent="0.35">
      <c r="A61" t="s">
        <v>63</v>
      </c>
      <c r="B61" t="s">
        <v>62</v>
      </c>
      <c r="C61" t="s">
        <v>3</v>
      </c>
      <c r="D61" t="s">
        <v>3</v>
      </c>
      <c r="E61" t="s">
        <v>3</v>
      </c>
      <c r="F61" t="s">
        <v>3</v>
      </c>
      <c r="G61" s="6">
        <f t="shared" si="6"/>
        <v>10.425289249671209</v>
      </c>
      <c r="H61" s="4">
        <f t="shared" si="0"/>
        <v>8.6573466430883634</v>
      </c>
      <c r="I61" s="3">
        <v>9.0079056778990996</v>
      </c>
      <c r="J61" s="3">
        <v>-0.24802358052522522</v>
      </c>
      <c r="K61" s="3">
        <v>7.2551105038454189</v>
      </c>
      <c r="L61" s="3">
        <v>-0.68622237403864528</v>
      </c>
      <c r="M61" s="4">
        <f t="shared" si="1"/>
        <v>12.264065292925542</v>
      </c>
      <c r="N61" s="3">
        <v>13.12766596701368</v>
      </c>
      <c r="O61" s="3">
        <v>0.78191649175342015</v>
      </c>
      <c r="P61" s="3">
        <v>8.8096625965729807</v>
      </c>
      <c r="Q61" s="3">
        <v>-0.29758435085675466</v>
      </c>
      <c r="R61" s="4">
        <f t="shared" ref="R61:R72" si="8">IF(S61="ND","ND",(S61*$S$34)+IF(U61="ND","ND",(U61*$U$34)))</f>
        <v>10.670373669050363</v>
      </c>
      <c r="S61" s="3">
        <v>11.364597848316636</v>
      </c>
      <c r="T61" s="3">
        <v>0.34114946207915919</v>
      </c>
      <c r="U61" s="3">
        <v>7.8934769519852601</v>
      </c>
      <c r="V61" s="3">
        <v>-0.52663076200368497</v>
      </c>
      <c r="W61" s="3"/>
      <c r="X61" s="6">
        <f t="shared" si="7"/>
        <v>11.365172651525583</v>
      </c>
      <c r="Y61" s="4">
        <f t="shared" si="3"/>
        <v>9.7206191796765662</v>
      </c>
      <c r="Z61" s="3">
        <v>9.7206191796765662</v>
      </c>
      <c r="AA61" s="3">
        <v>-6.9845205080858647E-2</v>
      </c>
      <c r="AB61" s="3" t="s">
        <v>0</v>
      </c>
      <c r="AC61" s="3" t="s">
        <v>0</v>
      </c>
      <c r="AD61" s="4">
        <f t="shared" si="4"/>
        <v>13.436054615594816</v>
      </c>
      <c r="AE61" s="3">
        <v>14.641344475237565</v>
      </c>
      <c r="AF61" s="3">
        <v>1.1603361188093912</v>
      </c>
      <c r="AG61" s="3">
        <v>8.6148951770238202</v>
      </c>
      <c r="AH61" s="3">
        <v>-0.34627620574404494</v>
      </c>
      <c r="AI61" s="3" t="s">
        <v>0</v>
      </c>
      <c r="AJ61" s="3" t="s">
        <v>0</v>
      </c>
      <c r="AK61" s="4">
        <f t="shared" si="5"/>
        <v>11.283243330563716</v>
      </c>
      <c r="AL61" s="3">
        <v>11.283243330563716</v>
      </c>
      <c r="AM61" s="3">
        <v>0.32081083264092897</v>
      </c>
      <c r="AN61" s="3" t="s">
        <v>0</v>
      </c>
      <c r="AO61" s="3" t="s">
        <v>0</v>
      </c>
      <c r="AP61" s="3"/>
    </row>
    <row r="62" spans="1:42" x14ac:dyDescent="0.35">
      <c r="A62" t="s">
        <v>61</v>
      </c>
      <c r="B62" t="s">
        <v>60</v>
      </c>
      <c r="C62" t="s">
        <v>3</v>
      </c>
      <c r="E62" t="s">
        <v>3</v>
      </c>
      <c r="F62" s="32"/>
      <c r="G62" s="6">
        <f>IF(H62="ND","ND",(H62*$H$34)+IF(M62="ND","ND",(M62*$M$34)))</f>
        <v>5.4259686817411854</v>
      </c>
      <c r="H62" s="4">
        <f t="shared" si="0"/>
        <v>8.7346494399683667</v>
      </c>
      <c r="I62" s="3">
        <v>8.4685112947393293</v>
      </c>
      <c r="J62" s="3">
        <v>-0.38287217631516751</v>
      </c>
      <c r="K62" s="3">
        <v>9.7992020208845183</v>
      </c>
      <c r="L62" s="3">
        <v>-5.0199494778870445E-2</v>
      </c>
      <c r="M62" s="4">
        <f t="shared" si="1"/>
        <v>7.7076798986412856</v>
      </c>
      <c r="N62" s="3">
        <v>7.3545342052840272</v>
      </c>
      <c r="O62" s="3">
        <v>-0.66136644867899319</v>
      </c>
      <c r="P62" s="3">
        <v>9.1202626720703144</v>
      </c>
      <c r="Q62" s="3">
        <v>-0.21993433198242163</v>
      </c>
      <c r="R62" s="4" t="str">
        <f t="shared" si="8"/>
        <v>ND</v>
      </c>
      <c r="S62" s="3" t="s">
        <v>0</v>
      </c>
      <c r="T62" s="3" t="s">
        <v>0</v>
      </c>
      <c r="U62" s="3" t="s">
        <v>0</v>
      </c>
      <c r="V62" s="3" t="s">
        <v>0</v>
      </c>
      <c r="W62" s="1"/>
      <c r="X62" s="6">
        <f>IF(Y62="ND","ND",(Y62*$H$34)+IF(AD62="ND","ND",(AD62*$M$34)))</f>
        <v>5.0566277345595489</v>
      </c>
      <c r="Y62" s="4">
        <f t="shared" si="3"/>
        <v>7.5600331967113483</v>
      </c>
      <c r="Z62" s="3">
        <v>7.5600331967113483</v>
      </c>
      <c r="AA62" s="3">
        <v>-0.60999170082216281</v>
      </c>
      <c r="AB62" s="3" t="s">
        <v>0</v>
      </c>
      <c r="AC62" s="3" t="s">
        <v>0</v>
      </c>
      <c r="AD62" s="4">
        <f t="shared" si="4"/>
        <v>7.7630811504387989</v>
      </c>
      <c r="AE62" s="3">
        <v>7.1731351132449159</v>
      </c>
      <c r="AF62" s="3">
        <v>-0.70671622168877091</v>
      </c>
      <c r="AG62" s="3">
        <v>10.122865299214332</v>
      </c>
      <c r="AH62" s="3">
        <v>3.0716324803583283E-2</v>
      </c>
      <c r="AI62" s="3" t="s">
        <v>0</v>
      </c>
      <c r="AJ62" s="3" t="s">
        <v>0</v>
      </c>
      <c r="AK62" s="4" t="str">
        <f t="shared" si="5"/>
        <v>ND</v>
      </c>
      <c r="AL62" s="3" t="s">
        <v>0</v>
      </c>
      <c r="AM62" s="3" t="s">
        <v>0</v>
      </c>
      <c r="AN62" s="3" t="s">
        <v>0</v>
      </c>
      <c r="AO62" s="3" t="s">
        <v>0</v>
      </c>
      <c r="AP62" s="1"/>
    </row>
    <row r="63" spans="1:42" x14ac:dyDescent="0.35">
      <c r="A63" t="s">
        <v>59</v>
      </c>
      <c r="B63" t="s">
        <v>58</v>
      </c>
      <c r="C63" t="s">
        <v>3</v>
      </c>
      <c r="E63" t="s">
        <v>3</v>
      </c>
      <c r="F63" t="s">
        <v>3</v>
      </c>
      <c r="G63" s="6">
        <f>IF(H63="ND","ND",(H63*$H$34)+IF(M63="ND","ND",(M63*$M$34)+IF(R63="ND","ND",(R63*$R$34))))</f>
        <v>10.734432262029305</v>
      </c>
      <c r="H63" s="4">
        <f t="shared" si="0"/>
        <v>9.7557607051255069</v>
      </c>
      <c r="I63" s="3">
        <v>9.5978178294255372</v>
      </c>
      <c r="J63" s="3">
        <v>-0.1005455426436158</v>
      </c>
      <c r="K63" s="3">
        <v>10.38753220792538</v>
      </c>
      <c r="L63" s="3">
        <v>9.6883051981345156E-2</v>
      </c>
      <c r="M63" s="4">
        <f t="shared" si="1"/>
        <v>8.1036675556880695</v>
      </c>
      <c r="N63" s="3">
        <v>8.0078977024993687</v>
      </c>
      <c r="O63" s="3">
        <v>-0.49802557437515776</v>
      </c>
      <c r="P63" s="3">
        <v>8.4867469684428674</v>
      </c>
      <c r="Q63" s="3">
        <v>-0.37831325788928333</v>
      </c>
      <c r="R63" s="4">
        <f t="shared" si="8"/>
        <v>14.669154351396436</v>
      </c>
      <c r="S63" s="3">
        <v>13.927749646896714</v>
      </c>
      <c r="T63" s="3">
        <v>0.9819374117241787</v>
      </c>
      <c r="U63" s="3">
        <v>17.634773169395324</v>
      </c>
      <c r="V63" s="3">
        <v>1.9086932923488311</v>
      </c>
      <c r="W63" s="3"/>
      <c r="X63" s="6">
        <f>IF(Y63="ND","ND",(Y63*$H$34)+IF(AD63="ND","ND",(AD63*$M$34)+IF(AK63="ND","ND",(AK63*$R$34))))</f>
        <v>9.73369794508592</v>
      </c>
      <c r="Y63" s="4">
        <f t="shared" si="3"/>
        <v>7.916237449473039</v>
      </c>
      <c r="Z63" s="3">
        <v>7.916237449473039</v>
      </c>
      <c r="AA63" s="3">
        <v>-0.52094063763174014</v>
      </c>
      <c r="AB63" s="3" t="s">
        <v>0</v>
      </c>
      <c r="AC63" s="3" t="s">
        <v>0</v>
      </c>
      <c r="AD63" s="4">
        <f t="shared" si="4"/>
        <v>11.167206544841054</v>
      </c>
      <c r="AE63" s="3">
        <v>10.914078790278758</v>
      </c>
      <c r="AF63" s="3">
        <v>0.2285196975696894</v>
      </c>
      <c r="AG63" s="3">
        <v>12.179717563090238</v>
      </c>
      <c r="AH63" s="3">
        <v>0.54492939077255953</v>
      </c>
      <c r="AI63" s="3" t="s">
        <v>0</v>
      </c>
      <c r="AJ63" s="3" t="s">
        <v>0</v>
      </c>
      <c r="AK63" s="4">
        <f t="shared" si="5"/>
        <v>10.412610384734148</v>
      </c>
      <c r="AL63" s="3">
        <v>10.412610384734148</v>
      </c>
      <c r="AM63" s="3">
        <v>0.10315259618353669</v>
      </c>
      <c r="AN63" s="3" t="s">
        <v>0</v>
      </c>
      <c r="AO63" s="3" t="s">
        <v>0</v>
      </c>
      <c r="AP63" s="3"/>
    </row>
    <row r="64" spans="1:42" x14ac:dyDescent="0.35">
      <c r="A64" t="s">
        <v>57</v>
      </c>
      <c r="B64" t="s">
        <v>56</v>
      </c>
      <c r="C64" t="s">
        <v>3</v>
      </c>
      <c r="D64" t="s">
        <v>3</v>
      </c>
      <c r="E64" t="s">
        <v>3</v>
      </c>
      <c r="F64" s="32"/>
      <c r="G64" s="6">
        <f>IF(H64="ND","ND",(H64*$H$34)+IF(M64="ND","ND",(M64*$M$34)+IF(R64="ND","ND",(R64*$R$34))))</f>
        <v>8.7665048081215158</v>
      </c>
      <c r="H64" s="4">
        <f t="shared" si="0"/>
        <v>9.7587218393043731</v>
      </c>
      <c r="I64" s="3">
        <v>8.8332834113586749</v>
      </c>
      <c r="J64" s="3">
        <v>-0.29167914716033133</v>
      </c>
      <c r="K64" s="3">
        <v>13.460475551087162</v>
      </c>
      <c r="L64" s="3">
        <v>0.86511888777179047</v>
      </c>
      <c r="M64" s="4">
        <f t="shared" si="1"/>
        <v>7.7076798986412856</v>
      </c>
      <c r="N64" s="3">
        <v>7.3545342052840272</v>
      </c>
      <c r="O64" s="3">
        <v>-0.66136644867899319</v>
      </c>
      <c r="P64" s="3">
        <v>9.1202626720703144</v>
      </c>
      <c r="Q64" s="3">
        <v>-0.21993433198242163</v>
      </c>
      <c r="R64" s="4">
        <f t="shared" si="8"/>
        <v>9.0987643472710555</v>
      </c>
      <c r="S64" s="3">
        <v>7.4623803945661704</v>
      </c>
      <c r="T64" s="3">
        <v>-0.6344049013584574</v>
      </c>
      <c r="U64" s="3">
        <v>15.644300158090596</v>
      </c>
      <c r="V64" s="3">
        <v>1.411075039522649</v>
      </c>
      <c r="W64" s="3"/>
      <c r="X64" s="6">
        <f>IF(Y64="ND","ND",(Y64*$H$34)+IF(AD64="ND","ND",(AD64*$M$34)+IF(AK64="ND","ND",(AK64*$R$34))))</f>
        <v>7.0403127560947336</v>
      </c>
      <c r="Y64" s="4">
        <f t="shared" si="3"/>
        <v>7.5600331967113483</v>
      </c>
      <c r="Z64" s="3">
        <v>7.5600331967113483</v>
      </c>
      <c r="AA64" s="3">
        <v>-0.60999170082216281</v>
      </c>
      <c r="AB64" s="3" t="s">
        <v>0</v>
      </c>
      <c r="AC64" s="3" t="s">
        <v>0</v>
      </c>
      <c r="AD64" s="4">
        <f t="shared" si="4"/>
        <v>7.7630811504387989</v>
      </c>
      <c r="AE64" s="3">
        <v>7.1731351132449159</v>
      </c>
      <c r="AF64" s="3">
        <v>-0.70671622168877091</v>
      </c>
      <c r="AG64" s="3">
        <v>10.122865299214332</v>
      </c>
      <c r="AH64" s="3">
        <v>3.0716324803583283E-2</v>
      </c>
      <c r="AI64" s="3" t="s">
        <v>0</v>
      </c>
      <c r="AJ64" s="3" t="s">
        <v>0</v>
      </c>
      <c r="AK64" s="4">
        <f t="shared" si="5"/>
        <v>6.0111667319247992</v>
      </c>
      <c r="AL64" s="3">
        <v>6.0111667319247992</v>
      </c>
      <c r="AM64" s="3">
        <v>-0.99720831701880019</v>
      </c>
      <c r="AN64" s="3" t="s">
        <v>0</v>
      </c>
      <c r="AO64" s="3" t="s">
        <v>0</v>
      </c>
      <c r="AP64" s="3"/>
    </row>
    <row r="65" spans="1:42" x14ac:dyDescent="0.35">
      <c r="A65" t="s">
        <v>55</v>
      </c>
      <c r="B65" t="s">
        <v>54</v>
      </c>
      <c r="C65" t="s">
        <v>3</v>
      </c>
      <c r="D65" t="s">
        <v>3</v>
      </c>
      <c r="E65" t="s">
        <v>3</v>
      </c>
      <c r="F65" s="32"/>
      <c r="G65" s="6">
        <f>IF(H65="ND","ND",(H65*$H$34)+IF(M65="ND","ND",(M65*$M$34)+IF(R65="ND","ND",(R65*$R$34))))</f>
        <v>9.0181227693637958</v>
      </c>
      <c r="H65" s="4">
        <f t="shared" si="0"/>
        <v>9.1178827006658452</v>
      </c>
      <c r="I65" s="3">
        <v>8.3274503393849777</v>
      </c>
      <c r="J65" s="3">
        <v>-0.41813741515375558</v>
      </c>
      <c r="K65" s="3">
        <v>12.279612145789311</v>
      </c>
      <c r="L65" s="3">
        <v>0.56990303644732787</v>
      </c>
      <c r="M65" s="4">
        <f t="shared" si="1"/>
        <v>7.7076798986412856</v>
      </c>
      <c r="N65" s="3">
        <v>7.3545342052840272</v>
      </c>
      <c r="O65" s="3">
        <v>-0.66136644867899319</v>
      </c>
      <c r="P65" s="3">
        <v>9.1202626720703144</v>
      </c>
      <c r="Q65" s="3">
        <v>-0.21993433198242163</v>
      </c>
      <c r="R65" s="4">
        <f t="shared" si="8"/>
        <v>10.502082156340736</v>
      </c>
      <c r="S65" s="3">
        <v>8.5094911548181074</v>
      </c>
      <c r="T65" s="3">
        <v>-0.37262721129547322</v>
      </c>
      <c r="U65" s="3">
        <v>18.472446162431247</v>
      </c>
      <c r="V65" s="3">
        <v>2.1181115406078113</v>
      </c>
      <c r="W65" s="3"/>
      <c r="X65" s="6">
        <f>IF(Y65="ND","ND",(Y65*$H$34)+IF(AD65="ND","ND",(AD65*$M$34)+IF(AK65="ND","ND",(AK65*$R$34))))</f>
        <v>7.0403127560947336</v>
      </c>
      <c r="Y65" s="4">
        <f t="shared" si="3"/>
        <v>7.5600331967113483</v>
      </c>
      <c r="Z65" s="3">
        <v>7.5600331967113483</v>
      </c>
      <c r="AA65" s="3">
        <v>-0.60999170082216281</v>
      </c>
      <c r="AB65" s="3" t="s">
        <v>0</v>
      </c>
      <c r="AC65" s="3" t="s">
        <v>0</v>
      </c>
      <c r="AD65" s="4">
        <f t="shared" si="4"/>
        <v>7.7630811504387989</v>
      </c>
      <c r="AE65" s="3">
        <v>7.1731351132449159</v>
      </c>
      <c r="AF65" s="3">
        <v>-0.70671622168877091</v>
      </c>
      <c r="AG65" s="3">
        <v>10.122865299214332</v>
      </c>
      <c r="AH65" s="3">
        <v>3.0716324803583283E-2</v>
      </c>
      <c r="AI65" s="3" t="s">
        <v>0</v>
      </c>
      <c r="AJ65" s="3" t="s">
        <v>0</v>
      </c>
      <c r="AK65" s="4">
        <f t="shared" si="5"/>
        <v>6.0111667319247992</v>
      </c>
      <c r="AL65" s="3">
        <v>6.0111667319247992</v>
      </c>
      <c r="AM65" s="3">
        <v>-0.99720831701880019</v>
      </c>
      <c r="AN65" s="3" t="s">
        <v>0</v>
      </c>
      <c r="AO65" s="3" t="s">
        <v>0</v>
      </c>
      <c r="AP65" s="3"/>
    </row>
    <row r="66" spans="1:42" x14ac:dyDescent="0.35">
      <c r="A66" t="s">
        <v>53</v>
      </c>
      <c r="B66" t="s">
        <v>52</v>
      </c>
      <c r="C66" t="s">
        <v>3</v>
      </c>
      <c r="D66" t="s">
        <v>3</v>
      </c>
      <c r="E66" t="s">
        <v>3</v>
      </c>
      <c r="F66" s="32"/>
      <c r="G66" s="6">
        <f>IF(H66="ND","ND",(H66*$H$34)+IF(M66="ND","ND",(M66*$M$34)))</f>
        <v>5.2806734620230831</v>
      </c>
      <c r="H66" s="4">
        <f t="shared" si="0"/>
        <v>8.2943608953680581</v>
      </c>
      <c r="I66" s="3">
        <v>8.0280378473869245</v>
      </c>
      <c r="J66" s="3">
        <v>-0.49299053815326876</v>
      </c>
      <c r="K66" s="3">
        <v>9.3596530872925943</v>
      </c>
      <c r="L66" s="3">
        <v>-0.16008672817685149</v>
      </c>
      <c r="M66" s="4">
        <f t="shared" si="1"/>
        <v>7.7076798986412856</v>
      </c>
      <c r="N66" s="3">
        <v>7.3545342052840272</v>
      </c>
      <c r="O66" s="3">
        <v>-0.66136644867899319</v>
      </c>
      <c r="P66" s="3">
        <v>9.1202626720703144</v>
      </c>
      <c r="Q66" s="3">
        <v>-0.21993433198242163</v>
      </c>
      <c r="R66" s="4" t="str">
        <f t="shared" si="8"/>
        <v>ND</v>
      </c>
      <c r="S66" s="3" t="s">
        <v>0</v>
      </c>
      <c r="T66" s="3" t="s">
        <v>0</v>
      </c>
      <c r="U66" s="3" t="s">
        <v>0</v>
      </c>
      <c r="V66" s="3" t="s">
        <v>0</v>
      </c>
      <c r="W66" s="3"/>
      <c r="X66" s="6">
        <f>IF(Y66="ND","ND",(Y66*$H$34)+IF(AD66="ND","ND",(AD66*$M$34)))</f>
        <v>5.0566277345595489</v>
      </c>
      <c r="Y66" s="4">
        <f t="shared" si="3"/>
        <v>7.5600331967113483</v>
      </c>
      <c r="Z66" s="3">
        <v>7.5600331967113483</v>
      </c>
      <c r="AA66" s="3">
        <v>-0.60999170082216281</v>
      </c>
      <c r="AB66" s="3" t="s">
        <v>0</v>
      </c>
      <c r="AC66" s="3" t="s">
        <v>0</v>
      </c>
      <c r="AD66" s="4">
        <f t="shared" si="4"/>
        <v>7.7630811504387989</v>
      </c>
      <c r="AE66" s="3">
        <v>7.1731351132449159</v>
      </c>
      <c r="AF66" s="3">
        <v>-0.70671622168877091</v>
      </c>
      <c r="AG66" s="3">
        <v>10.122865299214332</v>
      </c>
      <c r="AH66" s="3">
        <v>3.0716324803583283E-2</v>
      </c>
      <c r="AI66" s="3" t="s">
        <v>0</v>
      </c>
      <c r="AJ66" s="3" t="s">
        <v>0</v>
      </c>
      <c r="AK66" s="4" t="str">
        <f t="shared" si="5"/>
        <v>ND</v>
      </c>
      <c r="AL66" s="3" t="s">
        <v>0</v>
      </c>
      <c r="AM66" s="3" t="s">
        <v>0</v>
      </c>
      <c r="AN66" s="3" t="s">
        <v>0</v>
      </c>
      <c r="AO66" s="3" t="s">
        <v>0</v>
      </c>
      <c r="AP66" s="3"/>
    </row>
    <row r="67" spans="1:42" x14ac:dyDescent="0.35">
      <c r="A67" t="s">
        <v>51</v>
      </c>
      <c r="B67" t="s">
        <v>50</v>
      </c>
      <c r="C67" t="s">
        <v>3</v>
      </c>
      <c r="D67" t="s">
        <v>3</v>
      </c>
      <c r="E67" t="s">
        <v>3</v>
      </c>
      <c r="F67" s="32"/>
      <c r="G67" s="6">
        <f>IF(H67="ND","ND",(H67*$H$34)+IF(M67="ND","ND",(M67*$M$34)+IF(R67="ND","ND",(R67*$R$34))))</f>
        <v>8.1255192066427497</v>
      </c>
      <c r="H67" s="4">
        <f t="shared" si="0"/>
        <v>9.3432579960139552</v>
      </c>
      <c r="I67" s="3">
        <v>8.7557684110614105</v>
      </c>
      <c r="J67" s="3">
        <v>-0.31105789723464716</v>
      </c>
      <c r="K67" s="3">
        <v>11.693216335824134</v>
      </c>
      <c r="L67" s="3">
        <v>0.42330408395603342</v>
      </c>
      <c r="M67" s="4">
        <f t="shared" si="1"/>
        <v>8.0119526281048952</v>
      </c>
      <c r="N67" s="3">
        <v>7.7990860304930223</v>
      </c>
      <c r="O67" s="3">
        <v>-0.55022849237674443</v>
      </c>
      <c r="P67" s="3">
        <v>8.8634190185523813</v>
      </c>
      <c r="Q67" s="3">
        <v>-0.28414524536190472</v>
      </c>
      <c r="R67" s="4">
        <f t="shared" si="8"/>
        <v>7.2675748505561462</v>
      </c>
      <c r="S67" s="3">
        <v>7.1503965166400558</v>
      </c>
      <c r="T67" s="3">
        <v>-0.71240087083998593</v>
      </c>
      <c r="U67" s="3">
        <v>7.7362881862205057</v>
      </c>
      <c r="V67" s="3">
        <v>-0.56592795344487357</v>
      </c>
      <c r="W67" s="3"/>
      <c r="X67" s="6">
        <f>IF(Y67="ND","ND",(Y67*$H$34)+IF(AD67="ND","ND",(AD67*$M$34)+IF(AK67="ND","ND",(AK67*$R$34))))</f>
        <v>8.5785520248821285</v>
      </c>
      <c r="Y67" s="4">
        <f t="shared" si="3"/>
        <v>8.0655882841557958</v>
      </c>
      <c r="Z67" s="3">
        <v>8.0655882841557958</v>
      </c>
      <c r="AA67" s="3">
        <v>-0.483602928961051</v>
      </c>
      <c r="AB67" s="3" t="s">
        <v>0</v>
      </c>
      <c r="AC67" s="3" t="s">
        <v>0</v>
      </c>
      <c r="AD67" s="4">
        <f t="shared" si="4"/>
        <v>7.7630811504387989</v>
      </c>
      <c r="AE67" s="3">
        <v>7.1731351132449159</v>
      </c>
      <c r="AF67" s="3">
        <v>-0.70671622168877091</v>
      </c>
      <c r="AG67" s="3">
        <v>10.122865299214332</v>
      </c>
      <c r="AH67" s="3">
        <v>3.0716324803583283E-2</v>
      </c>
      <c r="AI67" s="3" t="s">
        <v>0</v>
      </c>
      <c r="AJ67" s="3" t="s">
        <v>0</v>
      </c>
      <c r="AK67" s="4">
        <f t="shared" si="5"/>
        <v>10.166942762017916</v>
      </c>
      <c r="AL67" s="3">
        <v>10.166942762017916</v>
      </c>
      <c r="AM67" s="3">
        <v>4.1735690504479145E-2</v>
      </c>
      <c r="AN67" s="3" t="s">
        <v>0</v>
      </c>
      <c r="AO67" s="3" t="s">
        <v>0</v>
      </c>
      <c r="AP67" s="3"/>
    </row>
    <row r="68" spans="1:42" x14ac:dyDescent="0.35">
      <c r="A68" t="s">
        <v>49</v>
      </c>
      <c r="B68" t="s">
        <v>48</v>
      </c>
      <c r="C68" t="s">
        <v>3</v>
      </c>
      <c r="D68" t="s">
        <v>3</v>
      </c>
      <c r="E68" t="s">
        <v>3</v>
      </c>
      <c r="F68" t="s">
        <v>3</v>
      </c>
      <c r="G68" s="6">
        <f>IF(H68="ND","ND",(H68*$H$34)+IF(M68="ND","ND",(M68*$M$34)+IF(R68="ND","ND",(R68*$R$34))))</f>
        <v>17.202811613174195</v>
      </c>
      <c r="H68" s="4">
        <f t="shared" si="0"/>
        <v>18.356393918666921</v>
      </c>
      <c r="I68" s="3">
        <v>20</v>
      </c>
      <c r="J68" s="3">
        <v>4.4167345329632806</v>
      </c>
      <c r="K68" s="3">
        <v>11.781969593334605</v>
      </c>
      <c r="L68" s="3">
        <v>0.44549239833365134</v>
      </c>
      <c r="M68" s="4">
        <f t="shared" si="1"/>
        <v>16.502768450548139</v>
      </c>
      <c r="N68" s="3">
        <v>18.011197828434724</v>
      </c>
      <c r="O68" s="3">
        <v>2.0027994571086807</v>
      </c>
      <c r="P68" s="3">
        <v>10.469050939001793</v>
      </c>
      <c r="Q68" s="3">
        <v>0.11726273475044827</v>
      </c>
      <c r="R68" s="4">
        <f t="shared" si="8"/>
        <v>17.270569791918856</v>
      </c>
      <c r="S68" s="3">
        <v>19.460501096907873</v>
      </c>
      <c r="T68" s="3">
        <v>2.3651252742269682</v>
      </c>
      <c r="U68" s="3">
        <v>8.5108445719627781</v>
      </c>
      <c r="V68" s="3">
        <v>-0.37228885700930536</v>
      </c>
      <c r="W68" s="3"/>
      <c r="X68" s="6">
        <f>IF(Y68="ND","ND",(Y68*$H$34)+IF(AD68="ND","ND",(AD68*$M$34)+IF(AK68="ND","ND",(AK68*$R$34))))</f>
        <v>12.476907552997812</v>
      </c>
      <c r="Y68" s="4">
        <f t="shared" si="3"/>
        <v>8.6140123666525135</v>
      </c>
      <c r="Z68" s="3">
        <v>8.6140123666525135</v>
      </c>
      <c r="AA68" s="3">
        <v>-0.34649690833687147</v>
      </c>
      <c r="AB68" s="3" t="s">
        <v>0</v>
      </c>
      <c r="AC68" s="3" t="s">
        <v>0</v>
      </c>
      <c r="AD68" s="4">
        <f t="shared" si="4"/>
        <v>13.849726018967733</v>
      </c>
      <c r="AE68" s="3">
        <v>15.106353864733421</v>
      </c>
      <c r="AF68" s="3">
        <v>1.2765884661833555</v>
      </c>
      <c r="AG68" s="3">
        <v>8.8232146359049803</v>
      </c>
      <c r="AH68" s="3">
        <v>-0.29419634102375508</v>
      </c>
      <c r="AI68" s="3" t="s">
        <v>0</v>
      </c>
      <c r="AJ68" s="3" t="s">
        <v>0</v>
      </c>
      <c r="AK68" s="4">
        <f t="shared" si="5"/>
        <v>15.345072381039792</v>
      </c>
      <c r="AL68" s="3">
        <v>15.345072381039792</v>
      </c>
      <c r="AM68" s="3">
        <v>1.3362680952599477</v>
      </c>
      <c r="AN68" s="3" t="s">
        <v>0</v>
      </c>
      <c r="AO68" s="3" t="s">
        <v>0</v>
      </c>
      <c r="AP68" s="3"/>
    </row>
    <row r="69" spans="1:42" x14ac:dyDescent="0.35">
      <c r="A69" t="s">
        <v>47</v>
      </c>
      <c r="B69" t="s">
        <v>46</v>
      </c>
      <c r="C69" t="s">
        <v>3</v>
      </c>
      <c r="E69" t="s">
        <v>3</v>
      </c>
      <c r="F69" s="32"/>
      <c r="G69" s="6">
        <f>IF(H69="ND","ND",(H69*$H$34)+IF(M69="ND","ND",(M69*$M$34)+IF(R69="ND","ND",(R69*$R$34))))</f>
        <v>13.194788985091717</v>
      </c>
      <c r="H69" s="4">
        <f t="shared" si="0"/>
        <v>13.695048934949584</v>
      </c>
      <c r="I69" s="3">
        <v>13.546167656978113</v>
      </c>
      <c r="J69" s="3">
        <v>0.88654191424452855</v>
      </c>
      <c r="K69" s="3">
        <v>14.290574046835467</v>
      </c>
      <c r="L69" s="3">
        <v>1.0726435117088668</v>
      </c>
      <c r="M69" s="4">
        <f t="shared" si="1"/>
        <v>15.691537172337721</v>
      </c>
      <c r="N69" s="3">
        <v>15.737985702769024</v>
      </c>
      <c r="O69" s="3">
        <v>1.4344964256922559</v>
      </c>
      <c r="P69" s="3">
        <v>15.505743050612512</v>
      </c>
      <c r="Q69" s="3">
        <v>1.3764357626531278</v>
      </c>
      <c r="R69" s="4">
        <f t="shared" si="8"/>
        <v>10.597622938445168</v>
      </c>
      <c r="S69" s="3">
        <v>10.571741291613659</v>
      </c>
      <c r="T69" s="3">
        <v>0.1429353229034149</v>
      </c>
      <c r="U69" s="3">
        <v>10.701149525771205</v>
      </c>
      <c r="V69" s="3">
        <v>0.17528738144280126</v>
      </c>
      <c r="W69" s="1"/>
      <c r="X69" s="6">
        <f>IF(Y69="ND","ND",(Y69*$H$34)+IF(AD69="ND","ND",(AD69*$M$34)+IF(AK69="ND","ND",(AK69*$R$34))))</f>
        <v>7.9245965614114429</v>
      </c>
      <c r="Y69" s="4">
        <f t="shared" si="3"/>
        <v>8.0226746206786483</v>
      </c>
      <c r="Z69" s="3">
        <v>8.0226746206786483</v>
      </c>
      <c r="AA69" s="3">
        <v>-0.49433134483033775</v>
      </c>
      <c r="AB69" s="3" t="s">
        <v>0</v>
      </c>
      <c r="AC69" s="3" t="s">
        <v>0</v>
      </c>
      <c r="AD69" s="4">
        <f t="shared" si="4"/>
        <v>5.7385080905959329</v>
      </c>
      <c r="AE69" s="3">
        <v>7.1731351132449159</v>
      </c>
      <c r="AF69" s="3">
        <v>-0.70671622168877091</v>
      </c>
      <c r="AG69" s="3">
        <v>0</v>
      </c>
      <c r="AH69" s="3">
        <v>-3.5225833152057415</v>
      </c>
      <c r="AI69" s="3" t="s">
        <v>0</v>
      </c>
      <c r="AJ69" s="3" t="s">
        <v>0</v>
      </c>
      <c r="AK69" s="4">
        <f t="shared" si="5"/>
        <v>10.252746262699489</v>
      </c>
      <c r="AL69" s="3">
        <v>10.252746262699489</v>
      </c>
      <c r="AM69" s="3">
        <v>6.318656567487245E-2</v>
      </c>
      <c r="AN69" s="3" t="s">
        <v>0</v>
      </c>
      <c r="AO69" s="3" t="s">
        <v>0</v>
      </c>
      <c r="AP69" s="1"/>
    </row>
    <row r="70" spans="1:42" x14ac:dyDescent="0.35">
      <c r="A70" t="s">
        <v>45</v>
      </c>
      <c r="B70" t="s">
        <v>44</v>
      </c>
      <c r="C70" t="s">
        <v>3</v>
      </c>
      <c r="E70" t="s">
        <v>3</v>
      </c>
      <c r="G70" s="6">
        <f>IF(H70="ND","ND",(H70*$H$34)+IF(M70="ND","ND",(M70*$M$34)))</f>
        <v>5.0305571432130947</v>
      </c>
      <c r="H70" s="4">
        <f t="shared" si="0"/>
        <v>7.5364326565499091</v>
      </c>
      <c r="I70" s="3">
        <v>7.7654360243447584</v>
      </c>
      <c r="J70" s="3">
        <v>-0.5586409939138105</v>
      </c>
      <c r="K70" s="3">
        <v>6.620419185370511</v>
      </c>
      <c r="L70" s="3">
        <v>-0.84489520365737225</v>
      </c>
      <c r="M70" s="4">
        <f t="shared" si="1"/>
        <v>7.7076798986412856</v>
      </c>
      <c r="N70" s="3">
        <v>7.3545342052840272</v>
      </c>
      <c r="O70" s="3">
        <v>-0.66136644867899319</v>
      </c>
      <c r="P70" s="3">
        <v>9.1202626720703144</v>
      </c>
      <c r="Q70" s="3">
        <v>-0.21993433198242163</v>
      </c>
      <c r="R70" s="4" t="str">
        <f t="shared" si="8"/>
        <v>ND</v>
      </c>
      <c r="S70" s="3" t="s">
        <v>0</v>
      </c>
      <c r="T70" s="3" t="s">
        <v>0</v>
      </c>
      <c r="U70" s="3" t="s">
        <v>0</v>
      </c>
      <c r="V70" s="3" t="s">
        <v>0</v>
      </c>
      <c r="W70" s="1"/>
      <c r="X70" s="6">
        <f>IF(Y70="ND","ND",(Y70*$H$34)+IF(AD70="ND","ND",(AD70*$M$34)))</f>
        <v>5.0583981245143335</v>
      </c>
      <c r="Y70" s="4">
        <f t="shared" si="3"/>
        <v>7.5653980147561493</v>
      </c>
      <c r="Z70" s="3">
        <v>7.5653980147561493</v>
      </c>
      <c r="AA70" s="3">
        <v>-0.60865049631096269</v>
      </c>
      <c r="AB70" s="3" t="s">
        <v>0</v>
      </c>
      <c r="AC70" s="3" t="s">
        <v>0</v>
      </c>
      <c r="AD70" s="4">
        <f t="shared" si="4"/>
        <v>7.7630811504387989</v>
      </c>
      <c r="AE70" s="3">
        <v>7.1731351132449159</v>
      </c>
      <c r="AF70" s="3">
        <v>-0.70671622168877091</v>
      </c>
      <c r="AG70" s="3">
        <v>10.122865299214332</v>
      </c>
      <c r="AH70" s="3">
        <v>3.0716324803583283E-2</v>
      </c>
      <c r="AI70" s="3" t="s">
        <v>0</v>
      </c>
      <c r="AJ70" s="3" t="s">
        <v>0</v>
      </c>
      <c r="AK70" s="4" t="str">
        <f t="shared" si="5"/>
        <v>ND</v>
      </c>
      <c r="AL70" s="3" t="s">
        <v>0</v>
      </c>
      <c r="AM70" s="3" t="s">
        <v>0</v>
      </c>
      <c r="AN70" s="3" t="s">
        <v>0</v>
      </c>
      <c r="AO70" s="3" t="s">
        <v>0</v>
      </c>
      <c r="AP70" s="1"/>
    </row>
    <row r="71" spans="1:42" x14ac:dyDescent="0.35">
      <c r="A71" t="s">
        <v>43</v>
      </c>
      <c r="B71" t="s">
        <v>42</v>
      </c>
      <c r="C71" t="s">
        <v>3</v>
      </c>
      <c r="D71" t="s">
        <v>3</v>
      </c>
      <c r="E71" t="s">
        <v>3</v>
      </c>
      <c r="F71" t="s">
        <v>3</v>
      </c>
      <c r="G71" s="6">
        <f>IF(H71="ND","ND",(H71*$H$34)+IF(M71="ND","ND",(M71*$M$34)+IF(R71="ND","ND",(R71*$R$34))))</f>
        <v>12.426337788270715</v>
      </c>
      <c r="H71" s="4">
        <f t="shared" si="0"/>
        <v>13.225532180928289</v>
      </c>
      <c r="I71" s="3">
        <v>14.119208363304278</v>
      </c>
      <c r="J71" s="3">
        <v>1.0298020908260692</v>
      </c>
      <c r="K71" s="3">
        <v>9.6508274514243304</v>
      </c>
      <c r="L71" s="3">
        <v>-8.7293137143917343E-2</v>
      </c>
      <c r="M71" s="4">
        <f t="shared" si="1"/>
        <v>12.538799744095696</v>
      </c>
      <c r="N71" s="3">
        <v>13.570497759285237</v>
      </c>
      <c r="O71" s="3">
        <v>0.89262443982130912</v>
      </c>
      <c r="P71" s="3">
        <v>8.4120076833375261</v>
      </c>
      <c r="Q71" s="3">
        <v>-0.39699807916561863</v>
      </c>
      <c r="R71" s="4">
        <f t="shared" si="8"/>
        <v>11.891237130341811</v>
      </c>
      <c r="S71" s="3">
        <v>12.242760808791417</v>
      </c>
      <c r="T71" s="3">
        <v>0.56069020219785426</v>
      </c>
      <c r="U71" s="3">
        <v>10.485142416543383</v>
      </c>
      <c r="V71" s="3">
        <v>0.12128560413584587</v>
      </c>
      <c r="W71" s="3"/>
      <c r="X71" s="6">
        <f>IF(Y71="ND","ND",(Y71*$H$34)+IF(AD71="ND","ND",(AD71*$M$34)+IF(AK71="ND","ND",(AK71*$R$34))))</f>
        <v>14.712994065554867</v>
      </c>
      <c r="Y71" s="4">
        <f t="shared" si="3"/>
        <v>13.795359749427101</v>
      </c>
      <c r="Z71" s="3">
        <v>13.795359749427101</v>
      </c>
      <c r="AA71" s="3">
        <v>0.94883993735677541</v>
      </c>
      <c r="AB71" s="3" t="s">
        <v>0</v>
      </c>
      <c r="AC71" s="3" t="s">
        <v>0</v>
      </c>
      <c r="AD71" s="4">
        <f t="shared" si="4"/>
        <v>15.853914582413591</v>
      </c>
      <c r="AE71" s="3">
        <v>17.286676903213404</v>
      </c>
      <c r="AF71" s="3">
        <v>1.8216692258033513</v>
      </c>
      <c r="AG71" s="3">
        <v>10.122865299214332</v>
      </c>
      <c r="AH71" s="3">
        <v>3.0716324803583283E-2</v>
      </c>
      <c r="AI71" s="3" t="s">
        <v>0</v>
      </c>
      <c r="AJ71" s="3" t="s">
        <v>0</v>
      </c>
      <c r="AK71" s="4">
        <f t="shared" si="5"/>
        <v>14.935556169840723</v>
      </c>
      <c r="AL71" s="3">
        <v>14.935556169840723</v>
      </c>
      <c r="AM71" s="3">
        <v>1.2338890424601807</v>
      </c>
      <c r="AN71" s="3" t="s">
        <v>0</v>
      </c>
      <c r="AO71" s="3" t="s">
        <v>0</v>
      </c>
      <c r="AP71" s="3"/>
    </row>
    <row r="72" spans="1:42" x14ac:dyDescent="0.35">
      <c r="A72" t="s">
        <v>41</v>
      </c>
      <c r="B72" t="s">
        <v>40</v>
      </c>
      <c r="C72" t="s">
        <v>3</v>
      </c>
      <c r="E72" t="s">
        <v>3</v>
      </c>
      <c r="F72" t="s">
        <v>3</v>
      </c>
      <c r="G72" s="6">
        <f>IF(H72="ND","ND",(H72*$H$34)+IF(M72="ND","ND",(M72*$M$34)+IF(R72="ND","ND",(R72*$R$34))))</f>
        <v>13.53541200566359</v>
      </c>
      <c r="H72" s="4">
        <f t="shared" si="0"/>
        <v>17.739972327948436</v>
      </c>
      <c r="I72" s="3">
        <v>20</v>
      </c>
      <c r="J72" s="3">
        <v>2.7408646181606651</v>
      </c>
      <c r="K72" s="3">
        <v>8.6998616397421795</v>
      </c>
      <c r="L72" s="3">
        <v>-0.32503459006445512</v>
      </c>
      <c r="M72" s="4">
        <f t="shared" si="1"/>
        <v>11.493881780808614</v>
      </c>
      <c r="N72" s="3">
        <v>12.007126246593028</v>
      </c>
      <c r="O72" s="3">
        <v>0.50178156164825716</v>
      </c>
      <c r="P72" s="3">
        <v>9.4409039176709548</v>
      </c>
      <c r="Q72" s="3">
        <v>-0.13977402058226113</v>
      </c>
      <c r="R72" s="4">
        <f t="shared" si="8"/>
        <v>11.782545908405341</v>
      </c>
      <c r="S72" s="3">
        <v>12.843320323532833</v>
      </c>
      <c r="T72" s="3">
        <v>0.71083008088320798</v>
      </c>
      <c r="U72" s="3">
        <v>7.5394482478953684</v>
      </c>
      <c r="V72" s="3">
        <v>-0.61513793802615802</v>
      </c>
      <c r="W72" s="3"/>
      <c r="X72" s="6">
        <f>IF(Y72="ND","ND",(Y72*$H$34)+IF(AD72="ND","ND",(AD72*$M$34)+IF(AK72="ND","ND",(AK72*$R$34))))</f>
        <v>19.015848114979796</v>
      </c>
      <c r="Y72" s="4">
        <f t="shared" si="3"/>
        <v>20</v>
      </c>
      <c r="Z72" s="3">
        <v>20</v>
      </c>
      <c r="AA72" s="3">
        <v>4.2455899733450151</v>
      </c>
      <c r="AB72" s="3" t="s">
        <v>0</v>
      </c>
      <c r="AC72" s="3" t="s">
        <v>0</v>
      </c>
      <c r="AD72" s="4">
        <f t="shared" si="4"/>
        <v>17.623782166605437</v>
      </c>
      <c r="AE72" s="3">
        <v>19.391270630416169</v>
      </c>
      <c r="AF72" s="3">
        <v>2.3478176576040424</v>
      </c>
      <c r="AG72" s="3">
        <v>10.553828311362501</v>
      </c>
      <c r="AH72" s="3">
        <v>0.13845707784062539</v>
      </c>
      <c r="AI72" s="3" t="s">
        <v>0</v>
      </c>
      <c r="AJ72" s="3" t="s">
        <v>0</v>
      </c>
      <c r="AK72" s="4">
        <f t="shared" si="5"/>
        <v>20</v>
      </c>
      <c r="AL72" s="3">
        <v>20</v>
      </c>
      <c r="AM72" s="3">
        <v>2.5144882656541689</v>
      </c>
      <c r="AN72" s="3" t="s">
        <v>0</v>
      </c>
      <c r="AO72" s="3" t="s">
        <v>0</v>
      </c>
      <c r="AP72" s="3"/>
    </row>
    <row r="73" spans="1:42" x14ac:dyDescent="0.35">
      <c r="A73" s="16" t="s">
        <v>37</v>
      </c>
      <c r="B73" s="31"/>
      <c r="C73" s="31"/>
      <c r="D73" s="31"/>
      <c r="E73" s="31"/>
      <c r="F73" s="31"/>
      <c r="G73" s="14" t="str">
        <f>IF(H73="ND","ND",(H73*$H$34)+IF(M73="ND","ND",(M73*$M$34)+IF(R73="ND","ND",(R73*$R$34))))</f>
        <v>ND</v>
      </c>
      <c r="H73" s="6" t="str">
        <f t="shared" si="0"/>
        <v>ND</v>
      </c>
      <c r="I73" s="11" t="s">
        <v>0</v>
      </c>
      <c r="J73" s="11" t="s">
        <v>0</v>
      </c>
      <c r="K73" s="11" t="s">
        <v>0</v>
      </c>
      <c r="L73" s="11" t="s">
        <v>0</v>
      </c>
      <c r="M73" s="6" t="str">
        <f t="shared" si="1"/>
        <v>ND</v>
      </c>
      <c r="N73" s="11" t="s">
        <v>0</v>
      </c>
      <c r="O73" s="11" t="s">
        <v>0</v>
      </c>
      <c r="P73" s="11" t="s">
        <v>0</v>
      </c>
      <c r="Q73" s="11" t="s">
        <v>0</v>
      </c>
      <c r="R73" s="6" t="str">
        <f>IF(S73="ND","ND",(S73*$N$34)+IF(U73="ND","ND",(U73*$P$34)))</f>
        <v>ND</v>
      </c>
      <c r="S73" s="11" t="s">
        <v>0</v>
      </c>
      <c r="T73" s="11" t="s">
        <v>0</v>
      </c>
      <c r="U73" s="11" t="s">
        <v>0</v>
      </c>
      <c r="V73" s="11" t="s">
        <v>0</v>
      </c>
      <c r="W73" s="3"/>
      <c r="X73" s="14" t="str">
        <f>IF(Y73="ND","ND",(Y73*$H$34)+IF(AD73="ND","ND",(AD73*$M$34)+IF(AK73="ND","ND",(AK73*$R$34))))</f>
        <v>ND</v>
      </c>
      <c r="Y73" s="6" t="str">
        <f t="shared" si="3"/>
        <v>ND</v>
      </c>
      <c r="Z73" s="11" t="s">
        <v>0</v>
      </c>
      <c r="AA73" s="11" t="s">
        <v>0</v>
      </c>
      <c r="AB73" s="11" t="s">
        <v>0</v>
      </c>
      <c r="AC73" s="11" t="s">
        <v>0</v>
      </c>
      <c r="AD73" s="6" t="str">
        <f t="shared" si="4"/>
        <v>ND</v>
      </c>
      <c r="AE73" s="11" t="s">
        <v>0</v>
      </c>
      <c r="AF73" s="11" t="s">
        <v>0</v>
      </c>
      <c r="AG73" s="11" t="s">
        <v>0</v>
      </c>
      <c r="AH73" s="11" t="s">
        <v>0</v>
      </c>
      <c r="AI73" s="11" t="s">
        <v>0</v>
      </c>
      <c r="AJ73" s="11" t="s">
        <v>0</v>
      </c>
      <c r="AK73" s="6" t="str">
        <f t="shared" si="5"/>
        <v>ND</v>
      </c>
      <c r="AL73" s="11" t="s">
        <v>0</v>
      </c>
      <c r="AM73" s="11" t="s">
        <v>0</v>
      </c>
      <c r="AN73" s="11" t="s">
        <v>0</v>
      </c>
      <c r="AO73" s="11" t="s">
        <v>0</v>
      </c>
      <c r="AP73" s="3"/>
    </row>
    <row r="74" spans="1:42" x14ac:dyDescent="0.35">
      <c r="A74" t="s">
        <v>39</v>
      </c>
      <c r="B74" t="s">
        <v>38</v>
      </c>
      <c r="D74" t="s">
        <v>3</v>
      </c>
      <c r="E74" t="s">
        <v>3</v>
      </c>
      <c r="F74" t="s">
        <v>3</v>
      </c>
      <c r="G74" s="6" t="str">
        <f>IF(H74="ND","ND",(H74*$H$34)+IF(M74="ND","ND",(M74*$M$34)+IF(R74="ND","ND",(R74*$R$34))))</f>
        <v>ND</v>
      </c>
      <c r="H74" s="4" t="str">
        <f t="shared" si="0"/>
        <v>ND</v>
      </c>
      <c r="I74" s="3" t="s">
        <v>0</v>
      </c>
      <c r="J74" s="3" t="s">
        <v>0</v>
      </c>
      <c r="K74" s="3" t="s">
        <v>0</v>
      </c>
      <c r="L74" s="3" t="s">
        <v>0</v>
      </c>
      <c r="M74" s="4">
        <f t="shared" si="1"/>
        <v>7.7076798986412856</v>
      </c>
      <c r="N74" s="3">
        <v>7.3545342052840272</v>
      </c>
      <c r="O74" s="3">
        <v>-0.66136644867899319</v>
      </c>
      <c r="P74" s="3">
        <v>9.1202626720703144</v>
      </c>
      <c r="Q74" s="3">
        <v>-0.21993433198242163</v>
      </c>
      <c r="R74" s="4" t="str">
        <f>IF(S74="ND","ND",(S74*$S$34)+IF(U74="ND","ND",(U74*$U$34)))</f>
        <v>ND</v>
      </c>
      <c r="S74" s="3" t="s">
        <v>0</v>
      </c>
      <c r="T74" s="3" t="s">
        <v>0</v>
      </c>
      <c r="U74" s="3" t="s">
        <v>0</v>
      </c>
      <c r="V74" s="3" t="s">
        <v>0</v>
      </c>
      <c r="W74" s="1"/>
      <c r="X74" s="6">
        <f>IF(AD74="ND","ND",(AD74*$M$34))</f>
        <v>2.5618167796448037</v>
      </c>
      <c r="Y74" s="4" t="str">
        <f t="shared" si="3"/>
        <v>ND</v>
      </c>
      <c r="Z74" s="3" t="s">
        <v>0</v>
      </c>
      <c r="AA74" s="3" t="s">
        <v>0</v>
      </c>
      <c r="AB74" s="3" t="s">
        <v>0</v>
      </c>
      <c r="AC74" s="3" t="s">
        <v>0</v>
      </c>
      <c r="AD74" s="4">
        <f t="shared" si="4"/>
        <v>7.7630811504387989</v>
      </c>
      <c r="AE74" s="3">
        <v>7.1731351132449159</v>
      </c>
      <c r="AF74" s="3">
        <v>-0.70671622168877091</v>
      </c>
      <c r="AG74" s="3">
        <v>10.122865299214332</v>
      </c>
      <c r="AH74" s="3">
        <v>3.0716324803583283E-2</v>
      </c>
      <c r="AI74" s="3" t="s">
        <v>0</v>
      </c>
      <c r="AJ74" s="3" t="s">
        <v>0</v>
      </c>
      <c r="AK74" s="4" t="str">
        <f t="shared" si="5"/>
        <v>ND</v>
      </c>
      <c r="AL74" s="3" t="s">
        <v>0</v>
      </c>
      <c r="AM74" s="3" t="s">
        <v>0</v>
      </c>
      <c r="AN74" s="3" t="s">
        <v>0</v>
      </c>
      <c r="AO74" s="3" t="s">
        <v>0</v>
      </c>
      <c r="AP74" s="1"/>
    </row>
    <row r="75" spans="1:42" x14ac:dyDescent="0.35">
      <c r="A75" t="s">
        <v>36</v>
      </c>
      <c r="B75" t="s">
        <v>9</v>
      </c>
      <c r="G75" s="6">
        <f>IF(H75="ND","ND",(H75*$H$34)+IF(M75="ND","ND",(M75*$M$34)+IF(R75="ND","ND",(R75*$R$34))))</f>
        <v>8.8673318788989217</v>
      </c>
      <c r="H75" s="4">
        <f t="shared" si="0"/>
        <v>9.3354206310544861</v>
      </c>
      <c r="I75" s="3">
        <v>9.4886434933060411</v>
      </c>
      <c r="J75" s="3">
        <v>-0.12783912667348957</v>
      </c>
      <c r="K75" s="3">
        <v>8.7225291820482624</v>
      </c>
      <c r="L75" s="3">
        <v>-0.31936770448793445</v>
      </c>
      <c r="M75" s="4">
        <f t="shared" si="1"/>
        <v>9.0064090718879282</v>
      </c>
      <c r="N75" s="3">
        <v>9.1812781297400861</v>
      </c>
      <c r="O75" s="3">
        <v>-0.20468046756497865</v>
      </c>
      <c r="P75" s="3">
        <v>8.3069328404792913</v>
      </c>
      <c r="Q75" s="3">
        <v>-0.42326678988017713</v>
      </c>
      <c r="R75" s="4">
        <f>IF(S75="ND","ND",(S75*$S$34)+IF(U75="ND","ND",(U75*$U$34)))</f>
        <v>8.5288729603876483</v>
      </c>
      <c r="S75" s="3">
        <v>8.5393226865552876</v>
      </c>
      <c r="T75" s="3">
        <v>-0.36516932836117805</v>
      </c>
      <c r="U75" s="3">
        <v>8.4870740557170894</v>
      </c>
      <c r="V75" s="3">
        <v>-0.37823148607072771</v>
      </c>
      <c r="W75" s="3"/>
      <c r="X75" s="6">
        <f>IF(Y75="ND","ND",(Y75*$H$34)+IF(AD75="ND","ND",(AD75*$M$34)+IF(AK75="ND","ND",(AK75*$R$34))))</f>
        <v>9.9468670015484211</v>
      </c>
      <c r="Y75" s="4">
        <f t="shared" si="3"/>
        <v>9.6765818970416078</v>
      </c>
      <c r="Z75" s="3">
        <v>9.6765818970416078</v>
      </c>
      <c r="AA75" s="3">
        <v>-8.0854525739598185E-2</v>
      </c>
      <c r="AB75" s="3" t="s">
        <v>0</v>
      </c>
      <c r="AC75" s="3" t="s">
        <v>0</v>
      </c>
      <c r="AD75" s="4">
        <f t="shared" si="4"/>
        <v>11.281956674600831</v>
      </c>
      <c r="AE75" s="3">
        <v>10.843050338624229</v>
      </c>
      <c r="AF75" s="3">
        <v>0.21076258465605735</v>
      </c>
      <c r="AG75" s="3">
        <v>13.037582018507239</v>
      </c>
      <c r="AH75" s="3">
        <v>0.75939550462680971</v>
      </c>
      <c r="AI75" s="3" t="s">
        <v>0</v>
      </c>
      <c r="AJ75" s="3" t="s">
        <v>0</v>
      </c>
      <c r="AK75" s="4">
        <f t="shared" si="5"/>
        <v>9.1834826451709546</v>
      </c>
      <c r="AL75" s="3">
        <v>9.1834826451709546</v>
      </c>
      <c r="AM75" s="3">
        <v>-0.20412933870726138</v>
      </c>
      <c r="AN75" s="3" t="s">
        <v>0</v>
      </c>
      <c r="AO75" s="3" t="s">
        <v>0</v>
      </c>
      <c r="AP75" s="3"/>
    </row>
    <row r="76" spans="1:42" x14ac:dyDescent="0.35">
      <c r="A76" t="s">
        <v>35</v>
      </c>
      <c r="B76" t="s">
        <v>7</v>
      </c>
      <c r="G76" s="6">
        <f>AVERAGEIF($F$39:$F73,"&lt;&gt;",G39:G74)</f>
        <v>9.8772549496831523</v>
      </c>
      <c r="H76" s="4">
        <f>AVERAGEIF($F$39:$F73,"&lt;&gt;",H39:H74)</f>
        <v>10.225539418440366</v>
      </c>
      <c r="I76" s="3"/>
      <c r="J76" s="3"/>
      <c r="K76" s="3"/>
      <c r="L76" s="3"/>
      <c r="M76" s="4">
        <f>AVERAGEIF($F$39:$F73,"&lt;&gt;",M39:M74)</f>
        <v>10.789083351443882</v>
      </c>
      <c r="N76" s="3"/>
      <c r="O76" s="3"/>
      <c r="P76" s="3"/>
      <c r="Q76" s="3"/>
      <c r="R76" s="4">
        <f>AVERAGEIF($F$39:$F73,"&lt;&gt;",R39:R74)</f>
        <v>9.9071698169068956</v>
      </c>
      <c r="S76" s="3"/>
      <c r="T76" s="3"/>
      <c r="U76" s="3"/>
      <c r="V76" s="3"/>
      <c r="W76" s="3"/>
      <c r="X76" s="6">
        <f>AVERAGEIF($F$39:$F73,"&lt;&gt;",X39:X74)</f>
        <v>10.498339270863932</v>
      </c>
      <c r="Y76" s="4">
        <f>AVERAGEIF($F$39:$F73,"&lt;&gt;",Y39:Y74)</f>
        <v>10.903318854697019</v>
      </c>
      <c r="Z76" s="3"/>
      <c r="AA76" s="3"/>
      <c r="AB76" s="3"/>
      <c r="AC76" s="3"/>
      <c r="AD76" s="4">
        <f>AVERAGEIF($F$39:$F73,"&lt;&gt;",AD39:AD74)</f>
        <v>11.457128100308363</v>
      </c>
      <c r="AE76" s="3"/>
      <c r="AF76" s="3"/>
      <c r="AG76" s="3"/>
      <c r="AH76" s="3"/>
      <c r="AI76" s="3"/>
      <c r="AJ76" s="3"/>
      <c r="AK76" s="4">
        <f>AVERAGEIF($F$39:$F73,"&lt;&gt;",AK39:AK74)</f>
        <v>10.503002611825448</v>
      </c>
      <c r="AL76" s="3"/>
      <c r="AM76" s="3"/>
      <c r="AN76" s="3"/>
      <c r="AO76" s="3"/>
      <c r="AP76" s="3"/>
    </row>
    <row r="77" spans="1:42" x14ac:dyDescent="0.35">
      <c r="A77" t="s">
        <v>34</v>
      </c>
      <c r="B77" t="s">
        <v>33</v>
      </c>
      <c r="G77" s="6">
        <f>AVERAGEIF($F$39:$F74,"",G39:G74)</f>
        <v>7.5818956458778235</v>
      </c>
      <c r="H77" s="4">
        <f>AVERAGEIF($F$39:$F74,"",H39:H74)</f>
        <v>9.1380833948660403</v>
      </c>
      <c r="I77" s="3"/>
      <c r="J77" s="3"/>
      <c r="K77" s="3"/>
      <c r="L77" s="3"/>
      <c r="M77" s="4">
        <f>AVERAGEIF($F$39:$F74,"",M39:M74)</f>
        <v>8.9381227481080057</v>
      </c>
      <c r="N77" s="3"/>
      <c r="O77" s="3"/>
      <c r="P77" s="3"/>
      <c r="Q77" s="3"/>
      <c r="R77" s="4">
        <f>AVERAGEIF($F$39:$F74,"",R39:R74)</f>
        <v>9.7984704163417469</v>
      </c>
      <c r="S77" s="3"/>
      <c r="T77" s="3"/>
      <c r="U77" s="3"/>
      <c r="V77" s="3"/>
      <c r="W77" s="3"/>
      <c r="X77" s="6">
        <f>AVERAGEIF($F$39:$F74,"",X39:X74)</f>
        <v>6.8457965368912728</v>
      </c>
      <c r="Y77" s="4">
        <f>AVERAGEIF($F$39:$F74,"",Y39:Y74)</f>
        <v>8.2339057939741362</v>
      </c>
      <c r="Z77" s="3"/>
      <c r="AA77" s="3"/>
      <c r="AB77" s="3"/>
      <c r="AC77" s="3"/>
      <c r="AD77" s="4">
        <f>AVERAGEIF($F$39:$F74,"",AD39:AD74)</f>
        <v>8.1034666766515926</v>
      </c>
      <c r="AE77" s="3"/>
      <c r="AF77" s="3"/>
      <c r="AG77" s="3"/>
      <c r="AH77" s="3"/>
      <c r="AI77" s="3"/>
      <c r="AJ77" s="3"/>
      <c r="AK77" s="4">
        <f>AVERAGEIF($F$39:$F74,"",AK39:AK74)</f>
        <v>8.8149310399077603</v>
      </c>
      <c r="AL77" s="3"/>
      <c r="AM77" s="3"/>
      <c r="AN77" s="3"/>
      <c r="AO77" s="3"/>
      <c r="AP77" s="3"/>
    </row>
    <row r="78" spans="1:42" x14ac:dyDescent="0.35">
      <c r="G78" s="3"/>
      <c r="H78" s="3"/>
      <c r="I78" s="3"/>
      <c r="J78" s="3"/>
      <c r="K78" s="3"/>
      <c r="L78" s="3"/>
      <c r="M78" s="3"/>
      <c r="N78" s="3"/>
      <c r="O78" s="3"/>
      <c r="P78" s="3"/>
      <c r="Q78" s="3"/>
      <c r="R78" s="3"/>
      <c r="S78" s="3"/>
      <c r="T78" s="3"/>
      <c r="U78" s="3"/>
      <c r="V78" s="3"/>
      <c r="W78" s="1"/>
      <c r="X78" s="3"/>
      <c r="Y78" s="3"/>
      <c r="Z78" s="3"/>
      <c r="AA78" s="3"/>
      <c r="AB78" s="3"/>
      <c r="AC78" s="3"/>
      <c r="AD78" s="3"/>
      <c r="AE78" s="3"/>
      <c r="AF78" s="3"/>
      <c r="AG78" s="3"/>
      <c r="AH78" s="3"/>
      <c r="AI78" s="3"/>
      <c r="AJ78" s="3"/>
      <c r="AK78" s="3"/>
      <c r="AL78" s="3"/>
      <c r="AM78" s="3"/>
      <c r="AN78" s="3"/>
      <c r="AO78" s="3"/>
      <c r="AP78" s="1"/>
    </row>
    <row r="79" spans="1:42" x14ac:dyDescent="0.35">
      <c r="G79" s="3"/>
      <c r="H79" s="3"/>
      <c r="I79" s="3"/>
      <c r="J79" s="3"/>
      <c r="K79" s="3"/>
      <c r="L79" s="3"/>
      <c r="M79" s="3"/>
      <c r="N79" s="3"/>
      <c r="O79" s="3"/>
      <c r="P79" s="3"/>
      <c r="Q79" s="3"/>
      <c r="R79" s="3"/>
      <c r="S79" s="3"/>
      <c r="T79" s="3"/>
      <c r="U79" s="3"/>
      <c r="V79" s="3"/>
      <c r="W79" s="1"/>
      <c r="X79" s="3"/>
      <c r="Y79" s="3"/>
      <c r="Z79" s="3"/>
      <c r="AA79" s="3"/>
      <c r="AB79" s="3"/>
      <c r="AC79" s="3"/>
      <c r="AD79" s="3"/>
      <c r="AE79" s="3"/>
      <c r="AF79" s="3"/>
      <c r="AG79" s="3"/>
      <c r="AH79" s="3"/>
      <c r="AI79" s="3"/>
      <c r="AJ79" s="3"/>
      <c r="AK79" s="3"/>
      <c r="AL79" s="3"/>
      <c r="AM79" s="3"/>
      <c r="AN79" s="3"/>
      <c r="AO79" s="3"/>
      <c r="AP79" s="1"/>
    </row>
    <row r="80" spans="1:42" x14ac:dyDescent="0.35">
      <c r="G80" s="3"/>
      <c r="H80" s="3"/>
      <c r="I80" s="3"/>
      <c r="J80" s="3"/>
      <c r="K80" s="3"/>
      <c r="L80" s="3"/>
      <c r="M80" s="3"/>
      <c r="N80" s="3"/>
      <c r="O80" s="3"/>
      <c r="P80" s="3"/>
      <c r="Q80" s="3"/>
      <c r="R80" s="3"/>
      <c r="S80" s="3"/>
      <c r="T80" s="3"/>
      <c r="U80" s="3"/>
      <c r="V80" s="3"/>
      <c r="W80" s="1"/>
      <c r="X80" s="3"/>
      <c r="Y80" s="3"/>
      <c r="Z80" s="3"/>
      <c r="AA80" s="3"/>
      <c r="AB80" s="3"/>
      <c r="AC80" s="3"/>
      <c r="AD80" s="3"/>
      <c r="AE80" s="3"/>
      <c r="AF80" s="3"/>
      <c r="AG80" s="3"/>
      <c r="AH80" s="3"/>
      <c r="AI80" s="3"/>
      <c r="AJ80" s="3"/>
      <c r="AK80" s="3"/>
      <c r="AL80" s="3"/>
      <c r="AM80" s="3"/>
      <c r="AN80" s="3"/>
      <c r="AO80" s="3"/>
      <c r="AP80" s="1"/>
    </row>
    <row r="81" spans="7:42" x14ac:dyDescent="0.35">
      <c r="G81" s="69"/>
      <c r="H81" s="1"/>
      <c r="I81" s="1"/>
      <c r="J81" s="1"/>
      <c r="K81" s="1"/>
      <c r="L81" s="1"/>
      <c r="M81" s="3"/>
      <c r="N81" s="3"/>
      <c r="O81" s="3"/>
      <c r="P81" s="3"/>
      <c r="Q81" s="3"/>
      <c r="R81" s="1"/>
      <c r="S81" s="1"/>
      <c r="T81" s="1"/>
      <c r="U81" s="1"/>
      <c r="V81" s="1"/>
      <c r="W81" s="1"/>
      <c r="X81" s="1"/>
      <c r="Y81" s="1"/>
      <c r="Z81" s="1"/>
      <c r="AA81" s="1"/>
      <c r="AB81" s="1"/>
      <c r="AC81" s="1"/>
      <c r="AD81" s="3"/>
      <c r="AE81" s="3"/>
      <c r="AF81" s="3"/>
      <c r="AG81" s="3"/>
      <c r="AH81" s="3"/>
      <c r="AI81" s="1"/>
      <c r="AJ81" s="1"/>
      <c r="AK81" s="1"/>
      <c r="AL81" s="1"/>
      <c r="AM81" s="1"/>
      <c r="AN81" s="1"/>
      <c r="AO81" s="1"/>
      <c r="AP81" s="1"/>
    </row>
    <row r="82" spans="7:42" x14ac:dyDescent="0.35">
      <c r="G82" s="69"/>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7:42" x14ac:dyDescent="0.35">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7:42" x14ac:dyDescent="0.35">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7:42" x14ac:dyDescent="0.35">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7:42" x14ac:dyDescent="0.35">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sheetData>
  <mergeCells count="52">
    <mergeCell ref="G30:V30"/>
    <mergeCell ref="M35:M38"/>
    <mergeCell ref="R35:R38"/>
    <mergeCell ref="U35:V35"/>
    <mergeCell ref="S35:T35"/>
    <mergeCell ref="AL37:AM37"/>
    <mergeCell ref="AN37:AO37"/>
    <mergeCell ref="S37:T37"/>
    <mergeCell ref="AB37:AC37"/>
    <mergeCell ref="AE37:AF37"/>
    <mergeCell ref="U37:V37"/>
    <mergeCell ref="Z37:AA37"/>
    <mergeCell ref="AG37:AH37"/>
    <mergeCell ref="AI37:AJ37"/>
    <mergeCell ref="AD35:AD38"/>
    <mergeCell ref="AK35:AK38"/>
    <mergeCell ref="X35:X38"/>
    <mergeCell ref="U36:V36"/>
    <mergeCell ref="AL36:AM36"/>
    <mergeCell ref="AN36:AO36"/>
    <mergeCell ref="AE36:AF36"/>
    <mergeCell ref="C37:F37"/>
    <mergeCell ref="N37:O37"/>
    <mergeCell ref="P37:Q37"/>
    <mergeCell ref="G35:G38"/>
    <mergeCell ref="H35:H38"/>
    <mergeCell ref="P36:Q36"/>
    <mergeCell ref="S36:T36"/>
    <mergeCell ref="AG36:AH36"/>
    <mergeCell ref="AI36:AJ36"/>
    <mergeCell ref="AE35:AF35"/>
    <mergeCell ref="AG35:AH35"/>
    <mergeCell ref="Z36:AA36"/>
    <mergeCell ref="AB36:AC36"/>
    <mergeCell ref="Z35:AA35"/>
    <mergeCell ref="AB35:AC35"/>
    <mergeCell ref="G29:V29"/>
    <mergeCell ref="X29:AO29"/>
    <mergeCell ref="X30:AO30"/>
    <mergeCell ref="N35:O35"/>
    <mergeCell ref="P35:Q35"/>
    <mergeCell ref="AL35:AM35"/>
    <mergeCell ref="AN35:AO35"/>
    <mergeCell ref="Y35:Y38"/>
    <mergeCell ref="I35:J35"/>
    <mergeCell ref="I36:J36"/>
    <mergeCell ref="I37:J37"/>
    <mergeCell ref="K35:L35"/>
    <mergeCell ref="K36:L36"/>
    <mergeCell ref="K37:L37"/>
    <mergeCell ref="AI35:AJ35"/>
    <mergeCell ref="N36:O3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FFB99-C6B4-644E-A300-A3D5027FD423}">
  <sheetPr>
    <tabColor rgb="FF84AB4C"/>
  </sheetPr>
  <dimension ref="A1:X73"/>
  <sheetViews>
    <sheetView zoomScale="75" zoomScaleNormal="75" workbookViewId="0">
      <selection activeCell="H28" sqref="H28"/>
    </sheetView>
  </sheetViews>
  <sheetFormatPr defaultColWidth="10.6640625" defaultRowHeight="15.5" x14ac:dyDescent="0.35"/>
  <cols>
    <col min="1" max="1" width="25.83203125" customWidth="1"/>
    <col min="2" max="6" width="10.83203125" customWidth="1"/>
    <col min="7" max="24" width="20.83203125" customWidth="1"/>
    <col min="25" max="29" width="16.33203125" bestFit="1" customWidth="1"/>
  </cols>
  <sheetData>
    <row r="1" spans="1:24" s="44" customFormat="1" ht="22" customHeight="1" x14ac:dyDescent="0.35">
      <c r="A1" s="68" t="s">
        <v>236</v>
      </c>
      <c r="B1" s="46"/>
      <c r="C1" s="46"/>
      <c r="D1" s="46"/>
      <c r="E1" s="46"/>
      <c r="F1" s="46"/>
      <c r="G1" s="45"/>
      <c r="H1" s="45"/>
      <c r="I1" s="45"/>
      <c r="J1" s="45"/>
      <c r="K1" s="45"/>
      <c r="L1" s="45"/>
      <c r="M1" s="45"/>
      <c r="N1" s="45"/>
      <c r="O1" s="45"/>
      <c r="P1" s="45"/>
      <c r="Q1" s="45"/>
      <c r="R1" s="45"/>
      <c r="S1" s="45"/>
      <c r="T1" s="45"/>
      <c r="U1" s="45"/>
      <c r="V1" s="45"/>
      <c r="W1" s="45"/>
      <c r="X1" s="45"/>
    </row>
    <row r="2" spans="1:24" x14ac:dyDescent="0.35">
      <c r="A2" s="16" t="s">
        <v>112</v>
      </c>
      <c r="B2" s="16"/>
      <c r="C2" s="16"/>
      <c r="D2" s="16"/>
      <c r="E2" s="16"/>
      <c r="F2" s="16"/>
      <c r="G2" s="34"/>
      <c r="H2" s="34"/>
      <c r="I2" s="34"/>
      <c r="J2" s="34"/>
      <c r="K2" s="34"/>
      <c r="L2" s="34"/>
      <c r="M2" s="34"/>
      <c r="N2" s="34"/>
      <c r="O2" s="34"/>
      <c r="P2" s="34"/>
      <c r="Q2" s="34"/>
      <c r="R2" s="34"/>
      <c r="S2" s="34"/>
      <c r="T2" s="34"/>
      <c r="U2" s="34"/>
      <c r="V2" s="34"/>
      <c r="W2" s="34"/>
      <c r="X2" s="34"/>
    </row>
    <row r="3" spans="1:24" x14ac:dyDescent="0.35">
      <c r="A3" s="43" t="s">
        <v>117</v>
      </c>
      <c r="B3" t="s">
        <v>283</v>
      </c>
    </row>
    <row r="4" spans="1:24" x14ac:dyDescent="0.35">
      <c r="A4" s="43" t="s">
        <v>261</v>
      </c>
      <c r="B4" t="s">
        <v>262</v>
      </c>
    </row>
    <row r="5" spans="1:24" x14ac:dyDescent="0.35">
      <c r="A5" s="149" t="s">
        <v>241</v>
      </c>
      <c r="B5" t="s">
        <v>151</v>
      </c>
    </row>
    <row r="6" spans="1:24" x14ac:dyDescent="0.35">
      <c r="A6" s="138" t="s">
        <v>255</v>
      </c>
      <c r="B6" t="s">
        <v>153</v>
      </c>
    </row>
    <row r="7" spans="1:24" x14ac:dyDescent="0.35">
      <c r="A7" s="39" t="s">
        <v>260</v>
      </c>
      <c r="B7" t="s">
        <v>152</v>
      </c>
      <c r="C7" s="37"/>
      <c r="D7" s="37"/>
      <c r="E7" s="37"/>
      <c r="F7" s="37"/>
      <c r="G7" s="37"/>
      <c r="H7" s="37"/>
      <c r="I7" s="37"/>
      <c r="J7" s="37"/>
      <c r="K7" s="37"/>
      <c r="L7" s="37"/>
      <c r="M7" s="37"/>
      <c r="N7" s="37"/>
      <c r="O7" s="37"/>
      <c r="P7" s="37"/>
      <c r="Q7" s="37"/>
      <c r="R7" s="37"/>
      <c r="S7" s="37"/>
      <c r="T7" s="37"/>
      <c r="U7" s="37"/>
      <c r="V7" s="37"/>
      <c r="W7" s="37"/>
      <c r="X7" s="37"/>
    </row>
    <row r="8" spans="1:24" x14ac:dyDescent="0.35">
      <c r="A8" s="36" t="s">
        <v>114</v>
      </c>
      <c r="B8" s="38">
        <v>1</v>
      </c>
      <c r="C8" s="37"/>
      <c r="D8" s="37"/>
      <c r="E8" s="37"/>
      <c r="F8" s="37"/>
      <c r="G8" s="37"/>
      <c r="H8" s="37"/>
      <c r="I8" s="37"/>
      <c r="J8" s="37"/>
      <c r="K8" s="37"/>
      <c r="L8" s="37"/>
      <c r="M8" s="37"/>
      <c r="N8" s="37"/>
      <c r="O8" s="37"/>
      <c r="P8" s="37"/>
      <c r="Q8" s="37"/>
      <c r="R8" s="37"/>
      <c r="S8" s="37"/>
      <c r="T8" s="37"/>
      <c r="U8" s="37"/>
      <c r="V8" s="37"/>
      <c r="W8" s="37"/>
      <c r="X8" s="37"/>
    </row>
    <row r="9" spans="1:24" x14ac:dyDescent="0.35">
      <c r="A9" s="36" t="s">
        <v>28</v>
      </c>
      <c r="B9" t="s">
        <v>307</v>
      </c>
      <c r="C9" s="37"/>
      <c r="D9" s="37"/>
      <c r="E9" s="37"/>
      <c r="F9" s="37"/>
      <c r="G9" s="37"/>
      <c r="H9" s="37"/>
      <c r="I9" s="37"/>
      <c r="J9" s="37"/>
      <c r="K9" s="37"/>
      <c r="L9" s="37"/>
      <c r="M9" s="37"/>
      <c r="N9" s="37"/>
      <c r="O9" s="37"/>
      <c r="P9" s="37"/>
      <c r="Q9" s="37"/>
      <c r="R9" s="37"/>
      <c r="S9" s="37"/>
      <c r="T9" s="37"/>
      <c r="U9" s="37"/>
      <c r="V9" s="37"/>
      <c r="W9" s="37"/>
      <c r="X9" s="37"/>
    </row>
    <row r="10" spans="1:24" x14ac:dyDescent="0.35">
      <c r="A10" s="36" t="s">
        <v>114</v>
      </c>
      <c r="B10" s="38">
        <v>0.8</v>
      </c>
      <c r="C10" s="37"/>
      <c r="D10" s="37"/>
      <c r="E10" s="37"/>
      <c r="F10" s="37"/>
      <c r="G10" s="37"/>
      <c r="H10" s="37"/>
      <c r="I10" s="37"/>
      <c r="J10" s="37"/>
      <c r="K10" s="37"/>
      <c r="L10" s="37"/>
      <c r="M10" s="37"/>
      <c r="N10" s="37"/>
      <c r="O10" s="37"/>
      <c r="P10" s="37"/>
      <c r="Q10" s="37"/>
      <c r="R10" s="37"/>
      <c r="S10" s="37"/>
      <c r="T10" s="37"/>
      <c r="U10" s="37"/>
      <c r="V10" s="37"/>
      <c r="W10" s="37"/>
      <c r="X10" s="37"/>
    </row>
    <row r="11" spans="1:24" x14ac:dyDescent="0.35">
      <c r="A11" s="36" t="s">
        <v>27</v>
      </c>
      <c r="B11" t="s">
        <v>308</v>
      </c>
      <c r="C11" s="37"/>
      <c r="D11" s="37"/>
      <c r="E11" s="37"/>
      <c r="F11" s="37"/>
      <c r="G11" s="37"/>
      <c r="H11" s="37"/>
      <c r="I11" s="37"/>
      <c r="J11" s="37"/>
      <c r="K11" s="37"/>
      <c r="L11" s="37"/>
      <c r="M11" s="37"/>
      <c r="N11" s="37"/>
      <c r="O11" s="37"/>
      <c r="X11" s="37"/>
    </row>
    <row r="12" spans="1:24" x14ac:dyDescent="0.35">
      <c r="A12" s="36" t="s">
        <v>114</v>
      </c>
      <c r="B12" s="38">
        <v>0.2</v>
      </c>
      <c r="C12" s="37"/>
      <c r="D12" s="37"/>
      <c r="E12" s="37"/>
      <c r="F12" s="37"/>
      <c r="G12" s="37"/>
      <c r="H12" s="37"/>
      <c r="I12" s="37"/>
      <c r="J12" s="37"/>
      <c r="K12" s="37"/>
      <c r="L12" s="37"/>
      <c r="M12" s="37"/>
      <c r="N12" s="37"/>
      <c r="O12" s="37"/>
      <c r="X12" s="37"/>
    </row>
    <row r="13" spans="1:24" x14ac:dyDescent="0.35">
      <c r="A13" s="36" t="s">
        <v>113</v>
      </c>
      <c r="B13" s="24" t="s">
        <v>246</v>
      </c>
      <c r="C13" s="24"/>
      <c r="D13" s="24"/>
      <c r="E13" s="24"/>
      <c r="F13" s="24"/>
      <c r="G13" s="24"/>
      <c r="H13" s="24"/>
      <c r="I13" s="24"/>
      <c r="J13" s="24"/>
      <c r="K13" s="24"/>
      <c r="L13" s="24"/>
      <c r="M13" s="24"/>
      <c r="N13" s="24"/>
      <c r="O13" s="24"/>
      <c r="X13" s="24"/>
    </row>
    <row r="14" spans="1:24" x14ac:dyDescent="0.35">
      <c r="C14" s="24"/>
      <c r="D14" s="24"/>
      <c r="E14" s="24"/>
      <c r="F14" s="24"/>
      <c r="G14" s="24"/>
      <c r="H14" s="24"/>
      <c r="I14" s="24"/>
      <c r="J14" s="24"/>
      <c r="K14" s="24"/>
      <c r="L14" s="24"/>
      <c r="M14" s="24"/>
      <c r="N14" s="24"/>
      <c r="O14" s="24"/>
      <c r="X14" s="24"/>
    </row>
    <row r="15" spans="1:24" x14ac:dyDescent="0.35">
      <c r="C15" s="24"/>
      <c r="D15" s="24"/>
      <c r="E15" s="24"/>
      <c r="F15" s="24"/>
      <c r="O15" s="24"/>
      <c r="U15" s="85"/>
      <c r="V15" s="85"/>
      <c r="W15" s="85"/>
      <c r="X15" s="24"/>
    </row>
    <row r="16" spans="1:24" x14ac:dyDescent="0.35">
      <c r="C16" s="24"/>
      <c r="D16" s="24"/>
      <c r="E16" s="24"/>
      <c r="F16" s="24"/>
      <c r="O16" s="24"/>
      <c r="X16" s="24"/>
    </row>
    <row r="17" spans="1:24" x14ac:dyDescent="0.35">
      <c r="C17" s="24"/>
      <c r="D17" s="24"/>
      <c r="E17" s="24"/>
      <c r="F17" s="24"/>
      <c r="G17" s="241" t="s">
        <v>236</v>
      </c>
      <c r="H17" s="241"/>
      <c r="I17" s="241"/>
      <c r="J17" s="241"/>
      <c r="K17" s="241"/>
      <c r="L17" s="241"/>
      <c r="M17" s="241"/>
      <c r="N17" s="241"/>
      <c r="O17" s="24"/>
      <c r="P17" s="241" t="s">
        <v>236</v>
      </c>
      <c r="Q17" s="241"/>
      <c r="R17" s="241"/>
      <c r="S17" s="241"/>
      <c r="T17" s="241"/>
      <c r="U17" s="241"/>
      <c r="V17" s="241"/>
      <c r="W17" s="241"/>
      <c r="X17" s="24"/>
    </row>
    <row r="18" spans="1:24" x14ac:dyDescent="0.35">
      <c r="C18" s="24"/>
      <c r="D18" s="24"/>
      <c r="E18" s="24"/>
      <c r="F18" s="24"/>
      <c r="G18" s="249" t="s">
        <v>112</v>
      </c>
      <c r="H18" s="249"/>
      <c r="I18" s="249"/>
      <c r="J18" s="249"/>
      <c r="K18" s="249"/>
      <c r="L18" s="249"/>
      <c r="M18" s="249"/>
      <c r="N18" s="249"/>
      <c r="O18" s="24"/>
      <c r="P18" s="249" t="s">
        <v>111</v>
      </c>
      <c r="Q18" s="249"/>
      <c r="R18" s="249"/>
      <c r="S18" s="249"/>
      <c r="T18" s="249"/>
      <c r="U18" s="249"/>
      <c r="V18" s="249"/>
      <c r="W18" s="249"/>
      <c r="X18" s="24"/>
    </row>
    <row r="19" spans="1:24" x14ac:dyDescent="0.35">
      <c r="C19" s="24"/>
      <c r="D19" s="24"/>
      <c r="E19" s="24"/>
      <c r="F19" s="24"/>
      <c r="H19" s="24"/>
      <c r="I19" s="24"/>
      <c r="J19" s="24"/>
      <c r="K19" s="24"/>
      <c r="L19" s="24"/>
      <c r="M19" s="24"/>
      <c r="N19" s="24"/>
      <c r="O19" s="24"/>
      <c r="Q19" s="24"/>
      <c r="R19" s="24"/>
      <c r="S19" s="24"/>
      <c r="T19" s="24"/>
      <c r="U19" s="24"/>
      <c r="V19" s="24"/>
      <c r="W19" s="24"/>
      <c r="X19" s="24"/>
    </row>
    <row r="20" spans="1:24" x14ac:dyDescent="0.35">
      <c r="C20" s="24"/>
      <c r="D20" s="24"/>
      <c r="E20" s="24"/>
      <c r="F20" s="24"/>
      <c r="G20" s="136" t="s">
        <v>256</v>
      </c>
      <c r="H20" s="24"/>
      <c r="I20" s="24"/>
      <c r="J20" s="24"/>
      <c r="K20" s="24"/>
      <c r="L20" s="24"/>
      <c r="M20" s="24"/>
      <c r="N20" s="24"/>
      <c r="O20" s="24"/>
      <c r="P20" s="136" t="s">
        <v>257</v>
      </c>
      <c r="Q20" s="24"/>
      <c r="R20" s="24"/>
      <c r="S20" s="24"/>
      <c r="T20" s="24"/>
      <c r="W20" s="84" t="s">
        <v>188</v>
      </c>
      <c r="X20" s="24"/>
    </row>
    <row r="21" spans="1:24" x14ac:dyDescent="0.35">
      <c r="C21" s="24"/>
      <c r="D21" s="24"/>
      <c r="E21" s="24"/>
      <c r="F21" s="24"/>
      <c r="G21" s="144" t="s">
        <v>255</v>
      </c>
      <c r="H21" s="150" t="s">
        <v>32</v>
      </c>
      <c r="I21" s="27" t="s">
        <v>32</v>
      </c>
      <c r="J21" s="26" t="s">
        <v>31</v>
      </c>
      <c r="K21" s="28" t="s">
        <v>30</v>
      </c>
      <c r="L21" s="27" t="s">
        <v>32</v>
      </c>
      <c r="M21" s="26" t="s">
        <v>31</v>
      </c>
      <c r="N21" s="25" t="s">
        <v>30</v>
      </c>
      <c r="O21" s="24"/>
      <c r="P21" s="144" t="s">
        <v>255</v>
      </c>
      <c r="Q21" s="150" t="s">
        <v>32</v>
      </c>
      <c r="R21" s="27" t="s">
        <v>32</v>
      </c>
      <c r="S21" s="26" t="s">
        <v>31</v>
      </c>
      <c r="T21" s="25" t="s">
        <v>30</v>
      </c>
      <c r="U21" s="27" t="s">
        <v>32</v>
      </c>
      <c r="V21" s="26" t="s">
        <v>31</v>
      </c>
      <c r="W21" s="25" t="s">
        <v>30</v>
      </c>
      <c r="X21" s="24"/>
    </row>
    <row r="22" spans="1:24" x14ac:dyDescent="0.35">
      <c r="C22" s="24"/>
      <c r="D22" s="24"/>
      <c r="E22" s="24"/>
      <c r="F22" s="24"/>
      <c r="G22" s="24"/>
      <c r="H22" s="23">
        <v>1</v>
      </c>
      <c r="I22" s="22">
        <v>0.8</v>
      </c>
      <c r="J22" s="22">
        <f>_xlfn.STDEV.P(K27:K63)</f>
        <v>4.3597181842640435E-3</v>
      </c>
      <c r="K22" s="22">
        <f>AVERAGE(K27:K63)</f>
        <v>5.3141138779518021E-3</v>
      </c>
      <c r="L22" s="22">
        <v>0.2</v>
      </c>
      <c r="M22" s="22">
        <f>_xlfn.STDEV.P(N27:N63)</f>
        <v>0.21521787726762334</v>
      </c>
      <c r="N22" s="5">
        <f>AVERAGE(N27:N63)</f>
        <v>1.1615431522987468E-2</v>
      </c>
      <c r="O22" s="22"/>
      <c r="P22" s="24"/>
      <c r="Q22" s="23">
        <v>1</v>
      </c>
      <c r="R22" s="22">
        <v>1</v>
      </c>
      <c r="S22" s="22">
        <f>_xlfn.STDEV.P(T27:T63)</f>
        <v>5.1491478815210495E-3</v>
      </c>
      <c r="T22" s="5">
        <f>AVERAGE(T27:T63)</f>
        <v>6.1463051576203026E-3</v>
      </c>
      <c r="U22" s="22">
        <v>0</v>
      </c>
      <c r="V22" s="22" t="e">
        <f>_xlfn.STDEV.P(W27:W63)</f>
        <v>#DIV/0!</v>
      </c>
      <c r="W22" s="5" t="e">
        <f>AVERAGE(W27:W63)</f>
        <v>#DIV/0!</v>
      </c>
      <c r="X22" s="22"/>
    </row>
    <row r="23" spans="1:24" ht="16" customHeight="1" x14ac:dyDescent="0.35">
      <c r="A23" s="21" t="s">
        <v>110</v>
      </c>
      <c r="B23" s="21"/>
      <c r="C23" s="21"/>
      <c r="D23" s="21"/>
      <c r="E23" s="21"/>
      <c r="F23" s="21"/>
      <c r="G23" s="246" t="s">
        <v>259</v>
      </c>
      <c r="H23" s="244" t="s">
        <v>281</v>
      </c>
      <c r="I23" s="238" t="s">
        <v>28</v>
      </c>
      <c r="J23" s="248"/>
      <c r="K23" s="248"/>
      <c r="L23" s="248" t="s">
        <v>27</v>
      </c>
      <c r="M23" s="248"/>
      <c r="N23" s="240"/>
      <c r="O23" s="20"/>
      <c r="P23" s="246" t="s">
        <v>259</v>
      </c>
      <c r="Q23" s="244" t="s">
        <v>281</v>
      </c>
      <c r="R23" s="238" t="s">
        <v>28</v>
      </c>
      <c r="S23" s="248"/>
      <c r="T23" s="240"/>
      <c r="U23" s="238" t="s">
        <v>27</v>
      </c>
      <c r="V23" s="248"/>
      <c r="W23" s="240"/>
      <c r="X23" s="20"/>
    </row>
    <row r="24" spans="1:24" x14ac:dyDescent="0.35">
      <c r="C24" s="19"/>
      <c r="D24" s="19"/>
      <c r="E24" s="19"/>
      <c r="F24" s="19"/>
      <c r="G24" s="246"/>
      <c r="H24" s="244"/>
      <c r="I24" s="204" t="s">
        <v>152</v>
      </c>
      <c r="J24" s="204"/>
      <c r="K24" s="208"/>
      <c r="L24" s="204" t="s">
        <v>152</v>
      </c>
      <c r="M24" s="204"/>
      <c r="N24" s="208"/>
      <c r="O24" s="19"/>
      <c r="P24" s="246"/>
      <c r="Q24" s="244"/>
      <c r="R24" s="204" t="s">
        <v>152</v>
      </c>
      <c r="S24" s="204"/>
      <c r="T24" s="208"/>
      <c r="U24" s="204" t="s">
        <v>152</v>
      </c>
      <c r="V24" s="204"/>
      <c r="W24" s="208"/>
      <c r="X24" s="19"/>
    </row>
    <row r="25" spans="1:24" x14ac:dyDescent="0.35">
      <c r="C25" s="204" t="s">
        <v>23</v>
      </c>
      <c r="D25" s="204"/>
      <c r="E25" s="204"/>
      <c r="F25" s="204"/>
      <c r="G25" s="246"/>
      <c r="H25" s="244"/>
      <c r="I25" s="204" t="s">
        <v>22</v>
      </c>
      <c r="J25" s="204"/>
      <c r="K25" s="208"/>
      <c r="L25" s="237" t="s">
        <v>21</v>
      </c>
      <c r="M25" s="204"/>
      <c r="N25" s="208"/>
      <c r="P25" s="246"/>
      <c r="Q25" s="244"/>
      <c r="R25" s="204" t="s">
        <v>16</v>
      </c>
      <c r="S25" s="204"/>
      <c r="T25" s="208"/>
      <c r="U25" s="204" t="s">
        <v>15</v>
      </c>
      <c r="V25" s="204"/>
      <c r="W25" s="208"/>
    </row>
    <row r="26" spans="1:24" x14ac:dyDescent="0.35">
      <c r="A26" s="18" t="s">
        <v>12</v>
      </c>
      <c r="B26" s="18" t="s">
        <v>11</v>
      </c>
      <c r="C26" s="18" t="s">
        <v>10</v>
      </c>
      <c r="D26" s="18" t="s">
        <v>9</v>
      </c>
      <c r="E26" s="18" t="s">
        <v>8</v>
      </c>
      <c r="F26" s="18" t="s">
        <v>7</v>
      </c>
      <c r="G26" s="247"/>
      <c r="H26" s="245"/>
      <c r="I26" s="18" t="s">
        <v>6</v>
      </c>
      <c r="J26" s="18" t="s">
        <v>5</v>
      </c>
      <c r="K26" s="17" t="s">
        <v>4</v>
      </c>
      <c r="L26" s="18" t="s">
        <v>6</v>
      </c>
      <c r="M26" s="18" t="s">
        <v>5</v>
      </c>
      <c r="N26" s="17" t="s">
        <v>4</v>
      </c>
      <c r="P26" s="247"/>
      <c r="Q26" s="245"/>
      <c r="R26" s="18" t="s">
        <v>6</v>
      </c>
      <c r="S26" s="18" t="s">
        <v>5</v>
      </c>
      <c r="T26" s="17" t="s">
        <v>4</v>
      </c>
      <c r="U26" s="18" t="s">
        <v>6</v>
      </c>
      <c r="V26" s="18" t="s">
        <v>5</v>
      </c>
      <c r="W26" s="17" t="s">
        <v>4</v>
      </c>
    </row>
    <row r="27" spans="1:24" x14ac:dyDescent="0.35">
      <c r="A27" t="s">
        <v>109</v>
      </c>
      <c r="B27" t="s">
        <v>108</v>
      </c>
      <c r="C27" t="s">
        <v>3</v>
      </c>
      <c r="E27" t="s">
        <v>3</v>
      </c>
      <c r="F27" t="s">
        <v>3</v>
      </c>
      <c r="G27" s="6">
        <f t="shared" ref="G27:G60" si="0">IF(H27="ND","ND",(H27*$H$22))</f>
        <v>8.4568096183435699</v>
      </c>
      <c r="H27" s="4">
        <f>IF(I27="ND","ND",(I27*$I$22)+IF(L27="ND","ND",(L27*$L$22)))</f>
        <v>8.4568096183435699</v>
      </c>
      <c r="I27" s="3">
        <f>IF(K27="ND","ND",MIN(MAX((K27-$K$22)/$J$22,-2.5),2.5)*4+10)</f>
        <v>5.5710120229294606</v>
      </c>
      <c r="J27" s="3">
        <f>IF(K27="ND","ND",(K27-$K$22)/$J$22)</f>
        <v>-1.1072469942676348</v>
      </c>
      <c r="K27" s="2">
        <v>4.8682902257148942E-4</v>
      </c>
      <c r="L27" s="3">
        <f>IF(N27="ND","ND",MIN(MAX((N27-$N$22)/$M$22,-2.5),2.5)*4+10)</f>
        <v>20</v>
      </c>
      <c r="M27" s="3">
        <f>IF(N27="ND","ND",(N27-$N$22)/$M$22)</f>
        <v>5.5664817548042747</v>
      </c>
      <c r="N27" s="2">
        <v>1.2096218186409184</v>
      </c>
      <c r="O27" s="3"/>
      <c r="P27" s="6">
        <f>IF(Q27="ND","ND",(Q27*$Q$22))</f>
        <v>5.2325605266897739</v>
      </c>
      <c r="Q27" s="4">
        <f t="shared" ref="Q27:Q60" si="1">IF(R27="ND","ND",(R27*$R$22))</f>
        <v>5.2325605266897739</v>
      </c>
      <c r="R27" s="3">
        <f t="shared" ref="R27:R63" si="2">IF(T27="ND","ND",MIN(MAX((T27-$T$22)/$S$22,-2.5),2.5)*4+10)</f>
        <v>5.2325605266897739</v>
      </c>
      <c r="S27" s="3">
        <f t="shared" ref="S27:S63" si="3">IF(T27="ND","ND",(T27-$T$22)/$S$22)</f>
        <v>-1.1918598683275565</v>
      </c>
      <c r="T27" s="2">
        <v>9.2424415515075229E-6</v>
      </c>
      <c r="U27" s="3" t="str">
        <f t="shared" ref="U27:U63" si="4">IF(W27="ND","ND",MIN(MAX((W27-$W$22)/$V$22,-2.5),2.5)*4+10)</f>
        <v>ND</v>
      </c>
      <c r="V27" s="3" t="str">
        <f t="shared" ref="V27:V63" si="5">IF(W27="ND","ND",(W27-$W$22)/$V$22)</f>
        <v>ND</v>
      </c>
      <c r="W27" s="2" t="s">
        <v>0</v>
      </c>
      <c r="X27" s="3"/>
    </row>
    <row r="28" spans="1:24" x14ac:dyDescent="0.35">
      <c r="A28" t="s">
        <v>107</v>
      </c>
      <c r="B28" t="s">
        <v>106</v>
      </c>
      <c r="C28" t="s">
        <v>3</v>
      </c>
      <c r="D28" t="s">
        <v>3</v>
      </c>
      <c r="E28" t="s">
        <v>3</v>
      </c>
      <c r="F28" t="s">
        <v>3</v>
      </c>
      <c r="G28" s="6">
        <f t="shared" si="0"/>
        <v>12.493240914752235</v>
      </c>
      <c r="H28" s="4">
        <f t="shared" ref="H28:H63" si="6">IF(I28="ND","ND",(I28*$I$22)+IF(L28="ND","ND",(L28*$L$22)))</f>
        <v>12.493240914752235</v>
      </c>
      <c r="I28" s="3">
        <f t="shared" ref="I28:I63" si="7">IF(K28="ND","ND",MIN(MAX((K28-$K$22)/$J$22,-2.5),2.5)*4+10)</f>
        <v>13.258882166198674</v>
      </c>
      <c r="J28" s="3">
        <f t="shared" ref="J28:J63" si="8">IF(K28="ND","ND",(K28-$K$22)/$J$22)</f>
        <v>0.81472054154966833</v>
      </c>
      <c r="K28" s="2">
        <v>8.8660658380393404E-3</v>
      </c>
      <c r="L28" s="3">
        <f t="shared" ref="L28:L63" si="9">IF(N28="ND","ND",MIN(MAX((N28-$N$22)/$M$22,-2.5),2.5)*4+10)</f>
        <v>9.4306759089664673</v>
      </c>
      <c r="M28" s="3">
        <f t="shared" ref="M28:M63" si="10">IF(N28="ND","ND",(N28-$N$22)/$M$22)</f>
        <v>-0.14233102275838314</v>
      </c>
      <c r="N28" s="2">
        <v>-1.9016749064401539E-2</v>
      </c>
      <c r="O28" s="3"/>
      <c r="P28" s="6">
        <f t="shared" ref="P28:P63" si="11">IF(Q28="ND","ND",(Q28*$Q$22))</f>
        <v>12.806749418374848</v>
      </c>
      <c r="Q28" s="4">
        <f t="shared" si="1"/>
        <v>12.806749418374848</v>
      </c>
      <c r="R28" s="3">
        <f t="shared" si="2"/>
        <v>12.806749418374848</v>
      </c>
      <c r="S28" s="3">
        <f t="shared" si="3"/>
        <v>0.70168735459371179</v>
      </c>
      <c r="T28" s="2">
        <v>9.7593971130166234E-3</v>
      </c>
      <c r="U28" s="3" t="str">
        <f t="shared" si="4"/>
        <v>ND</v>
      </c>
      <c r="V28" s="3" t="str">
        <f t="shared" si="5"/>
        <v>ND</v>
      </c>
      <c r="W28" s="2" t="s">
        <v>0</v>
      </c>
      <c r="X28" s="3"/>
    </row>
    <row r="29" spans="1:24" x14ac:dyDescent="0.35">
      <c r="A29" t="s">
        <v>105</v>
      </c>
      <c r="B29" t="s">
        <v>104</v>
      </c>
      <c r="C29" t="s">
        <v>3</v>
      </c>
      <c r="D29" t="s">
        <v>3</v>
      </c>
      <c r="E29" t="s">
        <v>3</v>
      </c>
      <c r="G29" s="6">
        <f t="shared" si="0"/>
        <v>11.313514987640708</v>
      </c>
      <c r="H29" s="4">
        <f t="shared" si="6"/>
        <v>11.313514987640708</v>
      </c>
      <c r="I29" s="3">
        <f t="shared" si="7"/>
        <v>11.690618002004683</v>
      </c>
      <c r="J29" s="3">
        <f t="shared" si="8"/>
        <v>0.42265450050117059</v>
      </c>
      <c r="K29" s="2">
        <v>7.1567683894477917E-3</v>
      </c>
      <c r="L29" s="3">
        <f t="shared" si="9"/>
        <v>9.8051029301847983</v>
      </c>
      <c r="M29" s="3">
        <f t="shared" si="10"/>
        <v>-4.8724267453800409E-2</v>
      </c>
      <c r="N29" s="2">
        <v>1.1290981101605979E-3</v>
      </c>
      <c r="O29" s="3"/>
      <c r="P29" s="6">
        <f t="shared" si="11"/>
        <v>10.753675197934799</v>
      </c>
      <c r="Q29" s="4">
        <f t="shared" si="1"/>
        <v>10.753675197934799</v>
      </c>
      <c r="R29" s="3">
        <f t="shared" si="2"/>
        <v>10.753675197934799</v>
      </c>
      <c r="S29" s="3">
        <f t="shared" si="3"/>
        <v>0.1884187994836995</v>
      </c>
      <c r="T29" s="2">
        <v>7.1165014198205333E-3</v>
      </c>
      <c r="U29" s="3" t="str">
        <f t="shared" si="4"/>
        <v>ND</v>
      </c>
      <c r="V29" s="3" t="str">
        <f t="shared" si="5"/>
        <v>ND</v>
      </c>
      <c r="W29" s="2" t="s">
        <v>0</v>
      </c>
      <c r="X29" s="3"/>
    </row>
    <row r="30" spans="1:24" x14ac:dyDescent="0.35">
      <c r="A30" t="s">
        <v>103</v>
      </c>
      <c r="B30" t="s">
        <v>102</v>
      </c>
      <c r="C30" t="s">
        <v>77</v>
      </c>
      <c r="E30" t="s">
        <v>1</v>
      </c>
      <c r="F30" t="s">
        <v>3</v>
      </c>
      <c r="G30" s="6">
        <f t="shared" si="0"/>
        <v>6.5942206229288312</v>
      </c>
      <c r="H30" s="4">
        <f t="shared" si="6"/>
        <v>6.5942206229288312</v>
      </c>
      <c r="I30" s="3">
        <f t="shared" si="7"/>
        <v>5.8570864274475838</v>
      </c>
      <c r="J30" s="3">
        <f t="shared" si="8"/>
        <v>-1.0357283931381041</v>
      </c>
      <c r="K30" s="2">
        <v>7.9862996842903187E-4</v>
      </c>
      <c r="L30" s="3">
        <f t="shared" si="9"/>
        <v>9.5427574048538197</v>
      </c>
      <c r="M30" s="3">
        <f t="shared" si="10"/>
        <v>-0.11431064878654484</v>
      </c>
      <c r="N30" s="2">
        <v>-1.2986263657937536E-2</v>
      </c>
      <c r="O30" s="3"/>
      <c r="P30" s="6">
        <f t="shared" si="11"/>
        <v>5.8876799661809605</v>
      </c>
      <c r="Q30" s="4">
        <f t="shared" si="1"/>
        <v>5.8876799661809605</v>
      </c>
      <c r="R30" s="3">
        <f t="shared" si="2"/>
        <v>5.8876799661809605</v>
      </c>
      <c r="S30" s="3">
        <f t="shared" si="3"/>
        <v>-1.0280800084547599</v>
      </c>
      <c r="T30" s="2">
        <v>8.5256916005133348E-4</v>
      </c>
      <c r="U30" s="3" t="str">
        <f t="shared" si="4"/>
        <v>ND</v>
      </c>
      <c r="V30" s="3" t="str">
        <f t="shared" si="5"/>
        <v>ND</v>
      </c>
      <c r="W30" s="2" t="s">
        <v>0</v>
      </c>
      <c r="X30" s="3"/>
    </row>
    <row r="31" spans="1:24" x14ac:dyDescent="0.35">
      <c r="A31" t="s">
        <v>101</v>
      </c>
      <c r="B31" t="s">
        <v>100</v>
      </c>
      <c r="C31" t="s">
        <v>3</v>
      </c>
      <c r="E31" t="s">
        <v>3</v>
      </c>
      <c r="F31" t="s">
        <v>3</v>
      </c>
      <c r="G31" s="6">
        <f t="shared" si="0"/>
        <v>7.6956225089802599</v>
      </c>
      <c r="H31" s="4">
        <f t="shared" si="6"/>
        <v>7.6956225089802599</v>
      </c>
      <c r="I31" s="3">
        <f t="shared" si="7"/>
        <v>7.3813243427923378</v>
      </c>
      <c r="J31" s="3">
        <f t="shared" si="8"/>
        <v>-0.65466891430191565</v>
      </c>
      <c r="K31" s="2">
        <v>2.4599419075973417E-3</v>
      </c>
      <c r="L31" s="3">
        <f t="shared" si="9"/>
        <v>8.9528151737319472</v>
      </c>
      <c r="M31" s="3">
        <f t="shared" si="10"/>
        <v>-0.2617962065670133</v>
      </c>
      <c r="N31" s="2">
        <v>-4.4727792331081373E-2</v>
      </c>
      <c r="O31" s="3"/>
      <c r="P31" s="6">
        <f t="shared" si="11"/>
        <v>7.6276061955098271</v>
      </c>
      <c r="Q31" s="4">
        <f t="shared" si="1"/>
        <v>7.6276061955098271</v>
      </c>
      <c r="R31" s="3">
        <f t="shared" si="2"/>
        <v>7.6276061955098271</v>
      </c>
      <c r="S31" s="3">
        <f t="shared" si="3"/>
        <v>-0.59309845112254311</v>
      </c>
      <c r="T31" s="2">
        <v>3.0923535244892441E-3</v>
      </c>
      <c r="U31" s="3" t="str">
        <f t="shared" si="4"/>
        <v>ND</v>
      </c>
      <c r="V31" s="3" t="str">
        <f t="shared" si="5"/>
        <v>ND</v>
      </c>
      <c r="W31" s="2" t="s">
        <v>0</v>
      </c>
      <c r="X31" s="3"/>
    </row>
    <row r="32" spans="1:24" x14ac:dyDescent="0.35">
      <c r="A32" t="s">
        <v>99</v>
      </c>
      <c r="B32" t="s">
        <v>98</v>
      </c>
      <c r="C32" t="s">
        <v>3</v>
      </c>
      <c r="E32" t="s">
        <v>2</v>
      </c>
      <c r="F32" t="s">
        <v>3</v>
      </c>
      <c r="G32" s="6">
        <f t="shared" si="0"/>
        <v>5.7672521544208344</v>
      </c>
      <c r="H32" s="4">
        <f t="shared" si="6"/>
        <v>5.7672521544208344</v>
      </c>
      <c r="I32" s="3">
        <f t="shared" si="7"/>
        <v>5.2213214997550459</v>
      </c>
      <c r="J32" s="3">
        <f t="shared" si="8"/>
        <v>-1.1946696250612385</v>
      </c>
      <c r="K32" s="2">
        <v>1.0569098938441349E-4</v>
      </c>
      <c r="L32" s="3">
        <f t="shared" si="9"/>
        <v>7.9509747730839866</v>
      </c>
      <c r="M32" s="3">
        <f t="shared" si="10"/>
        <v>-0.51225630672900324</v>
      </c>
      <c r="N32" s="2">
        <v>-9.8631283428181171E-2</v>
      </c>
      <c r="O32" s="3"/>
      <c r="P32" s="6">
        <f t="shared" si="11"/>
        <v>5.34976134849774</v>
      </c>
      <c r="Q32" s="4">
        <f t="shared" si="1"/>
        <v>5.34976134849774</v>
      </c>
      <c r="R32" s="3">
        <f t="shared" si="2"/>
        <v>5.34976134849774</v>
      </c>
      <c r="S32" s="3">
        <f t="shared" si="3"/>
        <v>-1.162559662875565</v>
      </c>
      <c r="T32" s="2">
        <v>1.6011353238276185E-4</v>
      </c>
      <c r="U32" s="3" t="str">
        <f t="shared" si="4"/>
        <v>ND</v>
      </c>
      <c r="V32" s="3" t="str">
        <f t="shared" si="5"/>
        <v>ND</v>
      </c>
      <c r="W32" s="2" t="s">
        <v>0</v>
      </c>
      <c r="X32" s="3"/>
    </row>
    <row r="33" spans="1:24" x14ac:dyDescent="0.35">
      <c r="A33" t="s">
        <v>97</v>
      </c>
      <c r="B33" t="s">
        <v>96</v>
      </c>
      <c r="C33" t="s">
        <v>77</v>
      </c>
      <c r="E33" t="s">
        <v>1</v>
      </c>
      <c r="F33" t="s">
        <v>3</v>
      </c>
      <c r="G33" s="6">
        <f t="shared" si="0"/>
        <v>8.450595458986685</v>
      </c>
      <c r="H33" s="4">
        <f t="shared" si="6"/>
        <v>8.450595458986685</v>
      </c>
      <c r="I33" s="3">
        <f t="shared" si="7"/>
        <v>8.2386567377140931</v>
      </c>
      <c r="J33" s="3">
        <f t="shared" si="8"/>
        <v>-0.44033581557147661</v>
      </c>
      <c r="K33" s="2">
        <v>3.3943738156220972E-3</v>
      </c>
      <c r="L33" s="3">
        <f t="shared" si="9"/>
        <v>9.298350344077047</v>
      </c>
      <c r="M33" s="3">
        <f t="shared" si="10"/>
        <v>-0.17541241398073845</v>
      </c>
      <c r="N33" s="2">
        <v>-2.6136455860336638E-2</v>
      </c>
      <c r="O33" s="3"/>
      <c r="P33" s="6">
        <f t="shared" si="11"/>
        <v>8.2355696569415784</v>
      </c>
      <c r="Q33" s="4">
        <f t="shared" si="1"/>
        <v>8.2355696569415784</v>
      </c>
      <c r="R33" s="3">
        <f t="shared" si="2"/>
        <v>8.2355696569415784</v>
      </c>
      <c r="S33" s="3">
        <f t="shared" si="3"/>
        <v>-0.44110758576460563</v>
      </c>
      <c r="T33" s="2">
        <v>3.8749769668576187E-3</v>
      </c>
      <c r="U33" s="3" t="str">
        <f t="shared" si="4"/>
        <v>ND</v>
      </c>
      <c r="V33" s="3" t="str">
        <f t="shared" si="5"/>
        <v>ND</v>
      </c>
      <c r="W33" s="2" t="s">
        <v>0</v>
      </c>
      <c r="X33" s="3"/>
    </row>
    <row r="34" spans="1:24" x14ac:dyDescent="0.35">
      <c r="A34" t="s">
        <v>95</v>
      </c>
      <c r="B34" t="s">
        <v>94</v>
      </c>
      <c r="C34" t="s">
        <v>3</v>
      </c>
      <c r="D34" t="s">
        <v>3</v>
      </c>
      <c r="E34" t="s">
        <v>3</v>
      </c>
      <c r="G34" s="6">
        <f t="shared" si="0"/>
        <v>14.618204092785865</v>
      </c>
      <c r="H34" s="4">
        <f t="shared" si="6"/>
        <v>14.618204092785865</v>
      </c>
      <c r="I34" s="3">
        <f t="shared" si="7"/>
        <v>15.765203044645389</v>
      </c>
      <c r="J34" s="3">
        <f t="shared" si="8"/>
        <v>1.4413007611613471</v>
      </c>
      <c r="K34" s="2">
        <v>1.1597779015380534E-2</v>
      </c>
      <c r="L34" s="3">
        <f t="shared" si="9"/>
        <v>10.03020828534776</v>
      </c>
      <c r="M34" s="3">
        <f t="shared" si="10"/>
        <v>7.5520713369399495E-3</v>
      </c>
      <c r="N34" s="2">
        <v>1.3240772285097346E-2</v>
      </c>
      <c r="O34" s="3"/>
      <c r="P34" s="6">
        <f t="shared" si="11"/>
        <v>13.661372946918819</v>
      </c>
      <c r="Q34" s="4">
        <f t="shared" si="1"/>
        <v>13.661372946918819</v>
      </c>
      <c r="R34" s="3">
        <f t="shared" si="2"/>
        <v>13.661372946918819</v>
      </c>
      <c r="S34" s="3">
        <f t="shared" si="3"/>
        <v>0.91534323672970486</v>
      </c>
      <c r="T34" s="2">
        <v>1.0859542845891683E-2</v>
      </c>
      <c r="U34" s="3" t="str">
        <f t="shared" si="4"/>
        <v>ND</v>
      </c>
      <c r="V34" s="3" t="str">
        <f t="shared" si="5"/>
        <v>ND</v>
      </c>
      <c r="W34" s="2" t="s">
        <v>0</v>
      </c>
      <c r="X34" s="3"/>
    </row>
    <row r="35" spans="1:24" x14ac:dyDescent="0.35">
      <c r="A35" t="s">
        <v>93</v>
      </c>
      <c r="B35" t="s">
        <v>92</v>
      </c>
      <c r="C35" t="s">
        <v>3</v>
      </c>
      <c r="D35" t="s">
        <v>3</v>
      </c>
      <c r="E35" t="s">
        <v>3</v>
      </c>
      <c r="F35" t="s">
        <v>3</v>
      </c>
      <c r="G35" s="6">
        <f t="shared" si="0"/>
        <v>17.41797596388589</v>
      </c>
      <c r="H35" s="4">
        <f t="shared" si="6"/>
        <v>17.41797596388589</v>
      </c>
      <c r="I35" s="3">
        <f t="shared" si="7"/>
        <v>19.676998826883231</v>
      </c>
      <c r="J35" s="3">
        <f t="shared" si="8"/>
        <v>2.4192497067208079</v>
      </c>
      <c r="K35" s="2">
        <v>1.5861360816617962E-2</v>
      </c>
      <c r="L35" s="3">
        <f t="shared" si="9"/>
        <v>8.3818845118965211</v>
      </c>
      <c r="M35" s="3">
        <f t="shared" si="10"/>
        <v>-0.40452887202586979</v>
      </c>
      <c r="N35" s="2">
        <v>-7.5446413607886287E-2</v>
      </c>
      <c r="O35" s="3"/>
      <c r="P35" s="6">
        <f t="shared" si="11"/>
        <v>20</v>
      </c>
      <c r="Q35" s="4">
        <f t="shared" si="1"/>
        <v>20</v>
      </c>
      <c r="R35" s="3">
        <f t="shared" si="2"/>
        <v>20</v>
      </c>
      <c r="S35" s="3">
        <f t="shared" si="3"/>
        <v>3.3661330872099735</v>
      </c>
      <c r="T35" s="2">
        <v>2.3479022212545449E-2</v>
      </c>
      <c r="U35" s="3" t="str">
        <f t="shared" si="4"/>
        <v>ND</v>
      </c>
      <c r="V35" s="3" t="str">
        <f t="shared" si="5"/>
        <v>ND</v>
      </c>
      <c r="W35" s="2" t="s">
        <v>0</v>
      </c>
      <c r="X35" s="3"/>
    </row>
    <row r="36" spans="1:24" x14ac:dyDescent="0.35">
      <c r="A36" t="s">
        <v>91</v>
      </c>
      <c r="B36" t="s">
        <v>90</v>
      </c>
      <c r="C36" t="s">
        <v>3</v>
      </c>
      <c r="D36" t="s">
        <v>3</v>
      </c>
      <c r="E36" t="s">
        <v>3</v>
      </c>
      <c r="G36" s="6">
        <f t="shared" si="0"/>
        <v>12.519398046981404</v>
      </c>
      <c r="H36" s="4">
        <f t="shared" si="6"/>
        <v>12.519398046981404</v>
      </c>
      <c r="I36" s="3">
        <f t="shared" si="7"/>
        <v>13.316980351057005</v>
      </c>
      <c r="J36" s="3">
        <f t="shared" si="8"/>
        <v>0.8292450877642511</v>
      </c>
      <c r="K36" s="2">
        <v>8.9293887662892403E-3</v>
      </c>
      <c r="L36" s="3">
        <f t="shared" si="9"/>
        <v>9.3290688306789917</v>
      </c>
      <c r="M36" s="3">
        <f t="shared" si="10"/>
        <v>-0.16773279233025221</v>
      </c>
      <c r="N36" s="2">
        <v>-2.4483663990500504E-2</v>
      </c>
      <c r="O36" s="3"/>
      <c r="P36" s="6">
        <f t="shared" si="11"/>
        <v>13.077260237803298</v>
      </c>
      <c r="Q36" s="4">
        <f t="shared" si="1"/>
        <v>13.077260237803298</v>
      </c>
      <c r="R36" s="3">
        <f t="shared" si="2"/>
        <v>13.077260237803298</v>
      </c>
      <c r="S36" s="3">
        <f t="shared" si="3"/>
        <v>0.76931505945082423</v>
      </c>
      <c r="T36" s="2">
        <v>1.0107622166213755E-2</v>
      </c>
      <c r="U36" s="3" t="str">
        <f t="shared" si="4"/>
        <v>ND</v>
      </c>
      <c r="V36" s="3" t="str">
        <f t="shared" si="5"/>
        <v>ND</v>
      </c>
      <c r="W36" s="2" t="s">
        <v>0</v>
      </c>
      <c r="X36" s="3"/>
    </row>
    <row r="37" spans="1:24" x14ac:dyDescent="0.35">
      <c r="A37" t="s">
        <v>89</v>
      </c>
      <c r="B37" t="s">
        <v>88</v>
      </c>
      <c r="C37" t="s">
        <v>3</v>
      </c>
      <c r="D37" t="s">
        <v>3</v>
      </c>
      <c r="E37" t="s">
        <v>3</v>
      </c>
      <c r="F37" t="s">
        <v>3</v>
      </c>
      <c r="G37" s="6">
        <f t="shared" si="0"/>
        <v>13.63199713549027</v>
      </c>
      <c r="H37" s="4">
        <f t="shared" si="6"/>
        <v>13.63199713549027</v>
      </c>
      <c r="I37" s="3">
        <f t="shared" si="7"/>
        <v>14.591669984971372</v>
      </c>
      <c r="J37" s="3">
        <f t="shared" si="8"/>
        <v>1.1479174962428427</v>
      </c>
      <c r="K37" s="2">
        <v>1.0318710660356575E-2</v>
      </c>
      <c r="L37" s="3">
        <f t="shared" si="9"/>
        <v>9.7933057375658574</v>
      </c>
      <c r="M37" s="3">
        <f t="shared" si="10"/>
        <v>-5.1673565608535817E-2</v>
      </c>
      <c r="N37" s="2">
        <v>4.9435642186912432E-4</v>
      </c>
      <c r="O37" s="3"/>
      <c r="P37" s="6">
        <f t="shared" si="11"/>
        <v>13.221455492630122</v>
      </c>
      <c r="Q37" s="4">
        <f t="shared" si="1"/>
        <v>13.221455492630122</v>
      </c>
      <c r="R37" s="3">
        <f t="shared" si="2"/>
        <v>13.221455492630122</v>
      </c>
      <c r="S37" s="3">
        <f t="shared" si="3"/>
        <v>0.80536387315753066</v>
      </c>
      <c r="T37" s="2">
        <v>1.0293242838942989E-2</v>
      </c>
      <c r="U37" s="3" t="str">
        <f t="shared" si="4"/>
        <v>ND</v>
      </c>
      <c r="V37" s="3" t="str">
        <f t="shared" si="5"/>
        <v>ND</v>
      </c>
      <c r="W37" s="2" t="s">
        <v>0</v>
      </c>
      <c r="X37" s="3"/>
    </row>
    <row r="38" spans="1:24" x14ac:dyDescent="0.35">
      <c r="A38" t="s">
        <v>87</v>
      </c>
      <c r="B38" t="s">
        <v>86</v>
      </c>
      <c r="C38" t="s">
        <v>3</v>
      </c>
      <c r="D38" t="s">
        <v>3</v>
      </c>
      <c r="E38" t="s">
        <v>3</v>
      </c>
      <c r="F38" t="s">
        <v>3</v>
      </c>
      <c r="G38" s="6">
        <f t="shared" si="0"/>
        <v>8.4583081580598076</v>
      </c>
      <c r="H38" s="4">
        <f t="shared" si="6"/>
        <v>8.4583081580598076</v>
      </c>
      <c r="I38" s="3">
        <f t="shared" si="7"/>
        <v>8.2676217512933228</v>
      </c>
      <c r="J38" s="3">
        <f t="shared" si="8"/>
        <v>-0.4330945621766692</v>
      </c>
      <c r="K38" s="2">
        <v>3.4259436397243029E-3</v>
      </c>
      <c r="L38" s="3">
        <f t="shared" si="9"/>
        <v>9.2210537851257435</v>
      </c>
      <c r="M38" s="3">
        <f t="shared" si="10"/>
        <v>-0.19473655371856433</v>
      </c>
      <c r="N38" s="2">
        <v>-3.0295356194734446E-2</v>
      </c>
      <c r="O38" s="3"/>
      <c r="P38" s="6">
        <f t="shared" si="11"/>
        <v>8.3292789046254327</v>
      </c>
      <c r="Q38" s="4">
        <f t="shared" si="1"/>
        <v>8.3292789046254327</v>
      </c>
      <c r="R38" s="3">
        <f t="shared" si="2"/>
        <v>8.3292789046254327</v>
      </c>
      <c r="S38" s="3">
        <f t="shared" si="3"/>
        <v>-0.41768027384364192</v>
      </c>
      <c r="T38" s="2">
        <v>3.9956076604051819E-3</v>
      </c>
      <c r="U38" s="3" t="str">
        <f t="shared" si="4"/>
        <v>ND</v>
      </c>
      <c r="V38" s="3" t="str">
        <f t="shared" si="5"/>
        <v>ND</v>
      </c>
      <c r="W38" s="2" t="s">
        <v>0</v>
      </c>
      <c r="X38" s="3"/>
    </row>
    <row r="39" spans="1:24" x14ac:dyDescent="0.35">
      <c r="A39" t="s">
        <v>85</v>
      </c>
      <c r="B39" t="s">
        <v>84</v>
      </c>
      <c r="C39" t="s">
        <v>3</v>
      </c>
      <c r="D39" t="s">
        <v>3</v>
      </c>
      <c r="E39" t="s">
        <v>3</v>
      </c>
      <c r="F39" t="s">
        <v>3</v>
      </c>
      <c r="G39" s="6">
        <f t="shared" si="0"/>
        <v>12.275675504789492</v>
      </c>
      <c r="H39" s="4">
        <f t="shared" si="6"/>
        <v>12.275675504789492</v>
      </c>
      <c r="I39" s="3">
        <f t="shared" si="7"/>
        <v>12.942662375266202</v>
      </c>
      <c r="J39" s="3">
        <f t="shared" si="8"/>
        <v>0.73566559381655083</v>
      </c>
      <c r="K39" s="2">
        <v>8.5214085448512243E-3</v>
      </c>
      <c r="L39" s="3">
        <f t="shared" si="9"/>
        <v>9.6077280228826485</v>
      </c>
      <c r="M39" s="3">
        <f t="shared" si="10"/>
        <v>-9.8067994279337711E-2</v>
      </c>
      <c r="N39" s="2">
        <v>-9.4905540337050232E-3</v>
      </c>
      <c r="O39" s="3"/>
      <c r="P39" s="6">
        <f t="shared" si="11"/>
        <v>12.168312655282961</v>
      </c>
      <c r="Q39" s="4">
        <f t="shared" si="1"/>
        <v>12.168312655282961</v>
      </c>
      <c r="R39" s="3">
        <f t="shared" si="2"/>
        <v>12.168312655282961</v>
      </c>
      <c r="S39" s="3">
        <f t="shared" si="3"/>
        <v>0.54207816382074026</v>
      </c>
      <c r="T39" s="2">
        <v>8.9375457864766875E-3</v>
      </c>
      <c r="U39" s="3" t="str">
        <f t="shared" si="4"/>
        <v>ND</v>
      </c>
      <c r="V39" s="3" t="str">
        <f t="shared" si="5"/>
        <v>ND</v>
      </c>
      <c r="W39" s="2" t="s">
        <v>0</v>
      </c>
      <c r="X39" s="3"/>
    </row>
    <row r="40" spans="1:24" x14ac:dyDescent="0.35">
      <c r="A40" t="s">
        <v>83</v>
      </c>
      <c r="B40" t="s">
        <v>82</v>
      </c>
      <c r="C40" t="s">
        <v>3</v>
      </c>
      <c r="D40" t="s">
        <v>3</v>
      </c>
      <c r="E40" t="s">
        <v>3</v>
      </c>
      <c r="G40" s="6">
        <f t="shared" si="0"/>
        <v>7.4610803694330414</v>
      </c>
      <c r="H40" s="4">
        <f t="shared" si="6"/>
        <v>7.4610803694330414</v>
      </c>
      <c r="I40" s="3">
        <f t="shared" si="7"/>
        <v>6.5047483485076123</v>
      </c>
      <c r="J40" s="3">
        <f t="shared" si="8"/>
        <v>-0.87381291287309693</v>
      </c>
      <c r="K40" s="2">
        <v>1.5045358320542291E-3</v>
      </c>
      <c r="L40" s="3">
        <f t="shared" si="9"/>
        <v>11.286408453134758</v>
      </c>
      <c r="M40" s="3">
        <f t="shared" si="10"/>
        <v>0.32160211328368971</v>
      </c>
      <c r="N40" s="2">
        <v>8.0829955668684894E-2</v>
      </c>
      <c r="O40" s="3"/>
      <c r="P40" s="6">
        <f t="shared" si="11"/>
        <v>6.0177731364860527</v>
      </c>
      <c r="Q40" s="4">
        <f t="shared" si="1"/>
        <v>6.0177731364860527</v>
      </c>
      <c r="R40" s="3">
        <f t="shared" si="2"/>
        <v>6.0177731364860527</v>
      </c>
      <c r="S40" s="3">
        <f t="shared" si="3"/>
        <v>-0.99555671587848682</v>
      </c>
      <c r="T40" s="2">
        <v>1.0200364031205389E-3</v>
      </c>
      <c r="U40" s="3" t="str">
        <f t="shared" si="4"/>
        <v>ND</v>
      </c>
      <c r="V40" s="3" t="str">
        <f t="shared" si="5"/>
        <v>ND</v>
      </c>
      <c r="W40" s="2" t="s">
        <v>0</v>
      </c>
      <c r="X40" s="3"/>
    </row>
    <row r="41" spans="1:24" x14ac:dyDescent="0.35">
      <c r="A41" t="s">
        <v>81</v>
      </c>
      <c r="B41" t="s">
        <v>80</v>
      </c>
      <c r="C41" t="s">
        <v>3</v>
      </c>
      <c r="D41" t="s">
        <v>3</v>
      </c>
      <c r="E41" t="s">
        <v>3</v>
      </c>
      <c r="G41" s="6">
        <f t="shared" si="0"/>
        <v>16.190801031732015</v>
      </c>
      <c r="H41" s="4">
        <f t="shared" si="6"/>
        <v>16.190801031732015</v>
      </c>
      <c r="I41" s="3">
        <f t="shared" si="7"/>
        <v>17.789176728071762</v>
      </c>
      <c r="J41" s="3">
        <f t="shared" si="8"/>
        <v>1.9472941820179404</v>
      </c>
      <c r="K41" s="2">
        <v>1.3803767733406993E-2</v>
      </c>
      <c r="L41" s="3">
        <f t="shared" si="9"/>
        <v>9.7972982463730141</v>
      </c>
      <c r="M41" s="3">
        <f t="shared" si="10"/>
        <v>-5.067543840674632E-2</v>
      </c>
      <c r="N41" s="2">
        <v>7.0917123948133209E-4</v>
      </c>
      <c r="O41" s="3"/>
      <c r="P41" s="6">
        <f t="shared" si="11"/>
        <v>15.910586013128293</v>
      </c>
      <c r="Q41" s="4">
        <f t="shared" si="1"/>
        <v>15.910586013128293</v>
      </c>
      <c r="R41" s="3">
        <f t="shared" si="2"/>
        <v>15.910586013128293</v>
      </c>
      <c r="S41" s="3">
        <f t="shared" si="3"/>
        <v>1.4776465032820734</v>
      </c>
      <c r="T41" s="2">
        <v>1.3754925519632177E-2</v>
      </c>
      <c r="U41" s="3" t="str">
        <f t="shared" si="4"/>
        <v>ND</v>
      </c>
      <c r="V41" s="3" t="str">
        <f t="shared" si="5"/>
        <v>ND</v>
      </c>
      <c r="W41" s="2" t="s">
        <v>0</v>
      </c>
      <c r="X41" s="3"/>
    </row>
    <row r="42" spans="1:24" x14ac:dyDescent="0.35">
      <c r="A42" t="s">
        <v>79</v>
      </c>
      <c r="B42" t="s">
        <v>78</v>
      </c>
      <c r="C42" t="s">
        <v>77</v>
      </c>
      <c r="E42" t="s">
        <v>1</v>
      </c>
      <c r="F42" t="s">
        <v>3</v>
      </c>
      <c r="G42" s="6">
        <f t="shared" si="0"/>
        <v>6.450722621436352</v>
      </c>
      <c r="H42" s="4">
        <f t="shared" si="6"/>
        <v>6.450722621436352</v>
      </c>
      <c r="I42" s="3">
        <f t="shared" si="7"/>
        <v>5.7417169711760678</v>
      </c>
      <c r="J42" s="3">
        <f t="shared" si="8"/>
        <v>-1.064570757205983</v>
      </c>
      <c r="K42" s="2">
        <v>6.7288538932513584E-4</v>
      </c>
      <c r="L42" s="3">
        <f t="shared" si="9"/>
        <v>9.2867452224774851</v>
      </c>
      <c r="M42" s="3">
        <f t="shared" si="10"/>
        <v>-0.17831369438062891</v>
      </c>
      <c r="N42" s="2">
        <v>-2.6760863269359225E-2</v>
      </c>
      <c r="O42" s="3"/>
      <c r="P42" s="6">
        <f t="shared" si="11"/>
        <v>5.8240237325026731</v>
      </c>
      <c r="Q42" s="4">
        <f t="shared" si="1"/>
        <v>5.8240237325026731</v>
      </c>
      <c r="R42" s="3">
        <f t="shared" si="2"/>
        <v>5.8240237325026731</v>
      </c>
      <c r="S42" s="3">
        <f t="shared" si="3"/>
        <v>-1.0439940668743317</v>
      </c>
      <c r="T42" s="2">
        <v>7.7062531985379226E-4</v>
      </c>
      <c r="U42" s="3" t="str">
        <f t="shared" si="4"/>
        <v>ND</v>
      </c>
      <c r="V42" s="3" t="str">
        <f t="shared" si="5"/>
        <v>ND</v>
      </c>
      <c r="W42" s="2" t="s">
        <v>0</v>
      </c>
      <c r="X42" s="3"/>
    </row>
    <row r="43" spans="1:24" x14ac:dyDescent="0.35">
      <c r="A43" t="s">
        <v>76</v>
      </c>
      <c r="B43" t="s">
        <v>75</v>
      </c>
      <c r="C43" t="s">
        <v>3</v>
      </c>
      <c r="D43" t="s">
        <v>3</v>
      </c>
      <c r="E43" t="s">
        <v>3</v>
      </c>
      <c r="G43" s="6">
        <f t="shared" si="0"/>
        <v>6.1707835550526395</v>
      </c>
      <c r="H43" s="4">
        <f t="shared" si="6"/>
        <v>6.1707835550526395</v>
      </c>
      <c r="I43" s="3">
        <f t="shared" si="7"/>
        <v>6.064183196612607</v>
      </c>
      <c r="J43" s="3">
        <f t="shared" si="8"/>
        <v>-0.98395420084684815</v>
      </c>
      <c r="K43" s="2">
        <v>1.0243508560368031E-3</v>
      </c>
      <c r="L43" s="3">
        <f t="shared" si="9"/>
        <v>6.5971849888127689</v>
      </c>
      <c r="M43" s="3">
        <f t="shared" si="10"/>
        <v>-0.85070375279680766</v>
      </c>
      <c r="N43" s="2">
        <v>-0.17147122433754247</v>
      </c>
      <c r="O43" s="3"/>
      <c r="P43" s="6">
        <f t="shared" si="11"/>
        <v>7.2635271552550469</v>
      </c>
      <c r="Q43" s="4">
        <f t="shared" si="1"/>
        <v>7.2635271552550469</v>
      </c>
      <c r="R43" s="3">
        <f t="shared" si="2"/>
        <v>7.2635271552550469</v>
      </c>
      <c r="S43" s="3">
        <f t="shared" si="3"/>
        <v>-0.68411821118623828</v>
      </c>
      <c r="T43" s="2">
        <v>2.6236793197807139E-3</v>
      </c>
      <c r="U43" s="3" t="str">
        <f t="shared" si="4"/>
        <v>ND</v>
      </c>
      <c r="V43" s="3" t="str">
        <f t="shared" si="5"/>
        <v>ND</v>
      </c>
      <c r="W43" s="2" t="s">
        <v>0</v>
      </c>
      <c r="X43" s="3"/>
    </row>
    <row r="44" spans="1:24" x14ac:dyDescent="0.35">
      <c r="A44" t="s">
        <v>74</v>
      </c>
      <c r="B44" t="s">
        <v>73</v>
      </c>
      <c r="C44" t="s">
        <v>3</v>
      </c>
      <c r="D44" t="s">
        <v>3</v>
      </c>
      <c r="E44" t="s">
        <v>3</v>
      </c>
      <c r="F44" t="s">
        <v>3</v>
      </c>
      <c r="G44" s="6">
        <f t="shared" si="0"/>
        <v>10.630731464678483</v>
      </c>
      <c r="H44" s="4">
        <f t="shared" si="6"/>
        <v>10.630731464678483</v>
      </c>
      <c r="I44" s="3">
        <f t="shared" si="7"/>
        <v>11.007220961837888</v>
      </c>
      <c r="J44" s="3">
        <f t="shared" si="8"/>
        <v>0.25180524045947172</v>
      </c>
      <c r="K44" s="2">
        <v>6.411913763675941E-3</v>
      </c>
      <c r="L44" s="3">
        <f t="shared" si="9"/>
        <v>9.1247734760408559</v>
      </c>
      <c r="M44" s="3">
        <f t="shared" si="10"/>
        <v>-0.21880663098978617</v>
      </c>
      <c r="N44" s="2">
        <v>-3.5475667130714483E-2</v>
      </c>
      <c r="O44" s="3"/>
      <c r="P44" s="6">
        <f t="shared" si="11"/>
        <v>11.192247736296014</v>
      </c>
      <c r="Q44" s="4">
        <f t="shared" si="1"/>
        <v>11.192247736296014</v>
      </c>
      <c r="R44" s="3">
        <f t="shared" si="2"/>
        <v>11.192247736296014</v>
      </c>
      <c r="S44" s="3">
        <f t="shared" si="3"/>
        <v>0.29806193407400355</v>
      </c>
      <c r="T44" s="2">
        <v>7.6810701340195246E-3</v>
      </c>
      <c r="U44" s="3" t="str">
        <f t="shared" si="4"/>
        <v>ND</v>
      </c>
      <c r="V44" s="3" t="str">
        <f t="shared" si="5"/>
        <v>ND</v>
      </c>
      <c r="W44" s="2" t="s">
        <v>0</v>
      </c>
      <c r="X44" s="3"/>
    </row>
    <row r="45" spans="1:24" x14ac:dyDescent="0.35">
      <c r="A45" t="s">
        <v>72</v>
      </c>
      <c r="B45" t="s">
        <v>71</v>
      </c>
      <c r="C45" t="s">
        <v>3</v>
      </c>
      <c r="E45" t="s">
        <v>3</v>
      </c>
      <c r="F45" t="s">
        <v>3</v>
      </c>
      <c r="G45" s="6">
        <f t="shared" si="0"/>
        <v>8.5321067233429382</v>
      </c>
      <c r="H45" s="4">
        <f t="shared" si="6"/>
        <v>8.5321067233429382</v>
      </c>
      <c r="I45" s="3">
        <f t="shared" si="7"/>
        <v>8.260981299698388</v>
      </c>
      <c r="J45" s="3">
        <f t="shared" si="8"/>
        <v>-0.43475467507540305</v>
      </c>
      <c r="K45" s="2">
        <v>3.4187060153317616E-3</v>
      </c>
      <c r="L45" s="3">
        <f t="shared" si="9"/>
        <v>9.61660841792113</v>
      </c>
      <c r="M45" s="3">
        <f t="shared" si="10"/>
        <v>-9.5847895519717563E-2</v>
      </c>
      <c r="N45" s="2">
        <v>-9.0127490913350927E-3</v>
      </c>
      <c r="O45" s="3"/>
      <c r="P45" s="6">
        <f t="shared" si="11"/>
        <v>7.9790648213625728</v>
      </c>
      <c r="Q45" s="4">
        <f t="shared" si="1"/>
        <v>7.9790648213625728</v>
      </c>
      <c r="R45" s="3">
        <f t="shared" si="2"/>
        <v>7.9790648213625728</v>
      </c>
      <c r="S45" s="3">
        <f t="shared" si="3"/>
        <v>-0.50523379465935681</v>
      </c>
      <c r="T45" s="2">
        <v>3.5447816341772345E-3</v>
      </c>
      <c r="U45" s="3" t="str">
        <f t="shared" si="4"/>
        <v>ND</v>
      </c>
      <c r="V45" s="3" t="str">
        <f t="shared" si="5"/>
        <v>ND</v>
      </c>
      <c r="W45" s="2" t="s">
        <v>0</v>
      </c>
      <c r="X45" s="3"/>
    </row>
    <row r="46" spans="1:24" x14ac:dyDescent="0.35">
      <c r="A46" t="s">
        <v>70</v>
      </c>
      <c r="B46" t="s">
        <v>69</v>
      </c>
      <c r="C46" t="s">
        <v>3</v>
      </c>
      <c r="E46" t="s">
        <v>3</v>
      </c>
      <c r="F46" t="s">
        <v>3</v>
      </c>
      <c r="G46" s="6">
        <f t="shared" si="0"/>
        <v>9.5881694707450471</v>
      </c>
      <c r="H46" s="4">
        <f t="shared" si="6"/>
        <v>9.5881694707450471</v>
      </c>
      <c r="I46" s="3">
        <f t="shared" si="7"/>
        <v>9.7739668840685248</v>
      </c>
      <c r="J46" s="3">
        <f t="shared" si="8"/>
        <v>-5.6508278982868768E-2</v>
      </c>
      <c r="K46" s="2">
        <v>5.0677537065087234E-3</v>
      </c>
      <c r="L46" s="3">
        <f t="shared" si="9"/>
        <v>8.8449798174511294</v>
      </c>
      <c r="M46" s="3">
        <f t="shared" si="10"/>
        <v>-0.28875504563721788</v>
      </c>
      <c r="N46" s="2">
        <v>-5.0529816449370268E-2</v>
      </c>
      <c r="O46" s="3"/>
      <c r="P46" s="6">
        <f t="shared" si="11"/>
        <v>10.327298710249062</v>
      </c>
      <c r="Q46" s="4">
        <f t="shared" si="1"/>
        <v>10.327298710249062</v>
      </c>
      <c r="R46" s="3">
        <f t="shared" si="2"/>
        <v>10.327298710249062</v>
      </c>
      <c r="S46" s="3">
        <f t="shared" si="3"/>
        <v>8.1824677562265552E-2</v>
      </c>
      <c r="T46" s="2">
        <v>6.5676325227461852E-3</v>
      </c>
      <c r="U46" s="3" t="str">
        <f t="shared" si="4"/>
        <v>ND</v>
      </c>
      <c r="V46" s="3" t="str">
        <f t="shared" si="5"/>
        <v>ND</v>
      </c>
      <c r="W46" s="2" t="s">
        <v>0</v>
      </c>
      <c r="X46" s="3"/>
    </row>
    <row r="47" spans="1:24" x14ac:dyDescent="0.35">
      <c r="A47" t="s">
        <v>68</v>
      </c>
      <c r="B47" t="s">
        <v>67</v>
      </c>
      <c r="C47" t="s">
        <v>3</v>
      </c>
      <c r="D47" t="s">
        <v>3</v>
      </c>
      <c r="E47" t="s">
        <v>2</v>
      </c>
      <c r="G47" s="6">
        <f t="shared" si="0"/>
        <v>9.5331288558462823</v>
      </c>
      <c r="H47" s="4">
        <f t="shared" si="6"/>
        <v>9.5331288558462823</v>
      </c>
      <c r="I47" s="3">
        <f t="shared" si="7"/>
        <v>9.3062038640235976</v>
      </c>
      <c r="J47" s="3">
        <f t="shared" si="8"/>
        <v>-0.17344903399410042</v>
      </c>
      <c r="K47" s="2">
        <v>4.5579249704046903E-3</v>
      </c>
      <c r="L47" s="3">
        <f t="shared" si="9"/>
        <v>10.440828823137025</v>
      </c>
      <c r="M47" s="3">
        <f t="shared" si="10"/>
        <v>0.11020720578425645</v>
      </c>
      <c r="N47" s="2">
        <v>3.5333992411471282E-2</v>
      </c>
      <c r="O47" s="3"/>
      <c r="P47" s="6">
        <f t="shared" si="11"/>
        <v>8.201767974268499</v>
      </c>
      <c r="Q47" s="4">
        <f t="shared" si="1"/>
        <v>8.201767974268499</v>
      </c>
      <c r="R47" s="3">
        <f t="shared" si="2"/>
        <v>8.201767974268499</v>
      </c>
      <c r="S47" s="3">
        <f t="shared" si="3"/>
        <v>-0.44955800643287513</v>
      </c>
      <c r="T47" s="2">
        <v>3.8314645011756372E-3</v>
      </c>
      <c r="U47" s="3" t="str">
        <f t="shared" si="4"/>
        <v>ND</v>
      </c>
      <c r="V47" s="3" t="str">
        <f t="shared" si="5"/>
        <v>ND</v>
      </c>
      <c r="W47" s="2" t="s">
        <v>0</v>
      </c>
      <c r="X47" s="3"/>
    </row>
    <row r="48" spans="1:24" x14ac:dyDescent="0.35">
      <c r="A48" t="s">
        <v>66</v>
      </c>
      <c r="B48" t="s">
        <v>65</v>
      </c>
      <c r="C48" t="s">
        <v>3</v>
      </c>
      <c r="E48" t="s">
        <v>3</v>
      </c>
      <c r="F48" t="s">
        <v>64</v>
      </c>
      <c r="G48" s="6">
        <f t="shared" si="0"/>
        <v>8.8233299228674849</v>
      </c>
      <c r="H48" s="4">
        <f t="shared" si="6"/>
        <v>8.8233299228674849</v>
      </c>
      <c r="I48" s="3">
        <f t="shared" si="7"/>
        <v>8.6110683815453477</v>
      </c>
      <c r="J48" s="3">
        <f t="shared" si="8"/>
        <v>-0.34723290461366313</v>
      </c>
      <c r="K48" s="2">
        <v>3.8002762695327928E-3</v>
      </c>
      <c r="L48" s="3">
        <f t="shared" si="9"/>
        <v>9.6723760881560299</v>
      </c>
      <c r="M48" s="3">
        <f t="shared" si="10"/>
        <v>-8.1905977960992443E-2</v>
      </c>
      <c r="N48" s="2">
        <v>-6.0121991893060667E-3</v>
      </c>
      <c r="O48" s="3"/>
      <c r="P48" s="6">
        <f t="shared" si="11"/>
        <v>8.2679083294739772</v>
      </c>
      <c r="Q48" s="4">
        <f t="shared" si="1"/>
        <v>8.2679083294739772</v>
      </c>
      <c r="R48" s="3">
        <f t="shared" si="2"/>
        <v>8.2679083294739772</v>
      </c>
      <c r="S48" s="3">
        <f t="shared" si="3"/>
        <v>-0.43302291763150585</v>
      </c>
      <c r="T48" s="2">
        <v>3.9166061186479703E-3</v>
      </c>
      <c r="U48" s="3" t="str">
        <f t="shared" si="4"/>
        <v>ND</v>
      </c>
      <c r="V48" s="3" t="str">
        <f t="shared" si="5"/>
        <v>ND</v>
      </c>
      <c r="W48" s="2" t="s">
        <v>0</v>
      </c>
      <c r="X48" s="3"/>
    </row>
    <row r="49" spans="1:24" x14ac:dyDescent="0.35">
      <c r="A49" t="s">
        <v>63</v>
      </c>
      <c r="B49" t="s">
        <v>62</v>
      </c>
      <c r="C49" t="s">
        <v>3</v>
      </c>
      <c r="D49" t="s">
        <v>3</v>
      </c>
      <c r="E49" t="s">
        <v>3</v>
      </c>
      <c r="F49" t="s">
        <v>3</v>
      </c>
      <c r="G49" s="6">
        <f t="shared" si="0"/>
        <v>14.617176331147769</v>
      </c>
      <c r="H49" s="4">
        <f t="shared" si="6"/>
        <v>14.617176331147769</v>
      </c>
      <c r="I49" s="3">
        <f t="shared" si="7"/>
        <v>15.667843289289248</v>
      </c>
      <c r="J49" s="3">
        <f t="shared" si="8"/>
        <v>1.4169608223223122</v>
      </c>
      <c r="K49" s="2">
        <v>1.1491663741420119E-2</v>
      </c>
      <c r="L49" s="3">
        <f t="shared" si="9"/>
        <v>10.414508498581846</v>
      </c>
      <c r="M49" s="3">
        <f t="shared" si="10"/>
        <v>0.10362712464546139</v>
      </c>
      <c r="N49" s="2">
        <v>3.3917841316531083E-2</v>
      </c>
      <c r="O49" s="3"/>
      <c r="P49" s="6">
        <f t="shared" si="11"/>
        <v>12.781127409327336</v>
      </c>
      <c r="Q49" s="4">
        <f t="shared" si="1"/>
        <v>12.781127409327336</v>
      </c>
      <c r="R49" s="3">
        <f t="shared" si="2"/>
        <v>12.781127409327336</v>
      </c>
      <c r="S49" s="3">
        <f t="shared" si="3"/>
        <v>0.69528185233183382</v>
      </c>
      <c r="T49" s="2">
        <v>9.7264142346147955E-3</v>
      </c>
      <c r="U49" s="3" t="str">
        <f t="shared" si="4"/>
        <v>ND</v>
      </c>
      <c r="V49" s="3" t="str">
        <f t="shared" si="5"/>
        <v>ND</v>
      </c>
      <c r="W49" s="2" t="s">
        <v>0</v>
      </c>
      <c r="X49" s="3"/>
    </row>
    <row r="50" spans="1:24" x14ac:dyDescent="0.35">
      <c r="A50" t="s">
        <v>61</v>
      </c>
      <c r="B50" t="s">
        <v>60</v>
      </c>
      <c r="C50" t="s">
        <v>3</v>
      </c>
      <c r="E50" t="s">
        <v>3</v>
      </c>
      <c r="F50" s="32"/>
      <c r="G50" s="6">
        <f t="shared" si="0"/>
        <v>6.7784701052639376</v>
      </c>
      <c r="H50" s="4">
        <f t="shared" si="6"/>
        <v>6.7784701052639376</v>
      </c>
      <c r="I50" s="3">
        <f t="shared" si="7"/>
        <v>5.7707632138285891</v>
      </c>
      <c r="J50" s="3">
        <f t="shared" si="8"/>
        <v>-1.0573091965428527</v>
      </c>
      <c r="K50" s="2">
        <v>7.0454374739432164E-4</v>
      </c>
      <c r="L50" s="3">
        <f t="shared" si="9"/>
        <v>10.80929767100533</v>
      </c>
      <c r="M50" s="3">
        <f t="shared" si="10"/>
        <v>0.20232441775133245</v>
      </c>
      <c r="N50" s="2">
        <v>5.5159263230837086E-2</v>
      </c>
      <c r="O50" s="1"/>
      <c r="P50" s="6">
        <f t="shared" si="11"/>
        <v>5.6438297216289675</v>
      </c>
      <c r="Q50" s="4">
        <f t="shared" si="1"/>
        <v>5.6438297216289675</v>
      </c>
      <c r="R50" s="3">
        <f t="shared" si="2"/>
        <v>5.6438297216289675</v>
      </c>
      <c r="S50" s="3">
        <f t="shared" si="3"/>
        <v>-1.0890425695927581</v>
      </c>
      <c r="T50" s="2">
        <v>5.386639175155118E-4</v>
      </c>
      <c r="U50" s="3" t="str">
        <f t="shared" si="4"/>
        <v>ND</v>
      </c>
      <c r="V50" s="3" t="str">
        <f t="shared" si="5"/>
        <v>ND</v>
      </c>
      <c r="W50" s="2" t="s">
        <v>0</v>
      </c>
      <c r="X50" s="1"/>
    </row>
    <row r="51" spans="1:24" x14ac:dyDescent="0.35">
      <c r="A51" t="s">
        <v>59</v>
      </c>
      <c r="B51" t="s">
        <v>58</v>
      </c>
      <c r="C51" t="s">
        <v>3</v>
      </c>
      <c r="E51" t="s">
        <v>3</v>
      </c>
      <c r="F51" t="s">
        <v>3</v>
      </c>
      <c r="G51" s="6">
        <f t="shared" si="0"/>
        <v>7.4206182138507613</v>
      </c>
      <c r="H51" s="4">
        <f t="shared" si="6"/>
        <v>7.4206182138507613</v>
      </c>
      <c r="I51" s="3">
        <f t="shared" si="7"/>
        <v>6.2989937569717078</v>
      </c>
      <c r="J51" s="3">
        <f t="shared" si="8"/>
        <v>-0.92525156075707315</v>
      </c>
      <c r="K51" s="2">
        <v>1.2802778235005028E-3</v>
      </c>
      <c r="L51" s="3">
        <f t="shared" si="9"/>
        <v>11.907116041366974</v>
      </c>
      <c r="M51" s="3">
        <f t="shared" si="10"/>
        <v>0.47677901034174358</v>
      </c>
      <c r="N51" s="2">
        <v>0.11422679805449576</v>
      </c>
      <c r="O51" s="3"/>
      <c r="P51" s="6">
        <f t="shared" si="11"/>
        <v>5.8044904608768411</v>
      </c>
      <c r="Q51" s="4">
        <f t="shared" si="1"/>
        <v>5.8044904608768411</v>
      </c>
      <c r="R51" s="3">
        <f t="shared" si="2"/>
        <v>5.8044904608768411</v>
      </c>
      <c r="S51" s="3">
        <f t="shared" si="3"/>
        <v>-1.0488773847807897</v>
      </c>
      <c r="T51" s="2">
        <v>7.4548039380096067E-4</v>
      </c>
      <c r="U51" s="3" t="str">
        <f t="shared" si="4"/>
        <v>ND</v>
      </c>
      <c r="V51" s="3" t="str">
        <f t="shared" si="5"/>
        <v>ND</v>
      </c>
      <c r="W51" s="2" t="s">
        <v>0</v>
      </c>
      <c r="X51" s="3"/>
    </row>
    <row r="52" spans="1:24" x14ac:dyDescent="0.35">
      <c r="A52" t="s">
        <v>57</v>
      </c>
      <c r="B52" t="s">
        <v>56</v>
      </c>
      <c r="C52" t="s">
        <v>3</v>
      </c>
      <c r="D52" t="s">
        <v>3</v>
      </c>
      <c r="E52" t="s">
        <v>3</v>
      </c>
      <c r="F52" s="32"/>
      <c r="G52" s="6">
        <f t="shared" si="0"/>
        <v>8.9398712614259104</v>
      </c>
      <c r="H52" s="4">
        <f t="shared" si="6"/>
        <v>8.9398712614259104</v>
      </c>
      <c r="I52" s="3">
        <f t="shared" si="7"/>
        <v>9.6828866257506672</v>
      </c>
      <c r="J52" s="3">
        <f t="shared" si="8"/>
        <v>-7.927834356233332E-2</v>
      </c>
      <c r="K52" s="2">
        <v>4.9684826419047652E-3</v>
      </c>
      <c r="L52" s="3">
        <f t="shared" si="9"/>
        <v>5.9678098041268779</v>
      </c>
      <c r="M52" s="3">
        <f t="shared" si="10"/>
        <v>-1.0080475489682805</v>
      </c>
      <c r="N52" s="2">
        <v>-0.20533442215079645</v>
      </c>
      <c r="O52" s="3"/>
      <c r="P52" s="6">
        <f t="shared" si="11"/>
        <v>17.404794849696703</v>
      </c>
      <c r="Q52" s="4">
        <f t="shared" si="1"/>
        <v>17.404794849696703</v>
      </c>
      <c r="R52" s="3">
        <f t="shared" si="2"/>
        <v>17.404794849696703</v>
      </c>
      <c r="S52" s="3">
        <f t="shared" si="3"/>
        <v>1.851198712424176</v>
      </c>
      <c r="T52" s="2">
        <v>1.5678401085973744E-2</v>
      </c>
      <c r="U52" s="3" t="str">
        <f t="shared" si="4"/>
        <v>ND</v>
      </c>
      <c r="V52" s="3" t="str">
        <f t="shared" si="5"/>
        <v>ND</v>
      </c>
      <c r="W52" s="2" t="s">
        <v>0</v>
      </c>
      <c r="X52" s="3"/>
    </row>
    <row r="53" spans="1:24" x14ac:dyDescent="0.35">
      <c r="A53" t="s">
        <v>55</v>
      </c>
      <c r="B53" t="s">
        <v>54</v>
      </c>
      <c r="C53" t="s">
        <v>3</v>
      </c>
      <c r="D53" t="s">
        <v>3</v>
      </c>
      <c r="E53" t="s">
        <v>3</v>
      </c>
      <c r="F53" s="32"/>
      <c r="G53" s="6">
        <f t="shared" si="0"/>
        <v>8.0924503571219262</v>
      </c>
      <c r="H53" s="4">
        <f t="shared" si="6"/>
        <v>8.0924503571219262</v>
      </c>
      <c r="I53" s="3">
        <f t="shared" si="7"/>
        <v>8.4292043556100555</v>
      </c>
      <c r="J53" s="3">
        <f t="shared" si="8"/>
        <v>-0.39269891109748617</v>
      </c>
      <c r="K53" s="2">
        <v>3.6020572942994026E-3</v>
      </c>
      <c r="L53" s="3">
        <f t="shared" si="9"/>
        <v>6.7454343631694105</v>
      </c>
      <c r="M53" s="3">
        <f t="shared" si="10"/>
        <v>-0.81364140920764749</v>
      </c>
      <c r="N53" s="2">
        <v>-0.16349474542372011</v>
      </c>
      <c r="O53" s="3"/>
      <c r="P53" s="6">
        <f t="shared" si="11"/>
        <v>12.057129338489244</v>
      </c>
      <c r="Q53" s="4">
        <f t="shared" si="1"/>
        <v>12.057129338489244</v>
      </c>
      <c r="R53" s="3">
        <f t="shared" si="2"/>
        <v>12.057129338489244</v>
      </c>
      <c r="S53" s="3">
        <f t="shared" si="3"/>
        <v>0.51428233462231088</v>
      </c>
      <c r="T53" s="2">
        <v>8.7944209514444743E-3</v>
      </c>
      <c r="U53" s="3" t="str">
        <f t="shared" si="4"/>
        <v>ND</v>
      </c>
      <c r="V53" s="3" t="str">
        <f t="shared" si="5"/>
        <v>ND</v>
      </c>
      <c r="W53" s="2" t="s">
        <v>0</v>
      </c>
      <c r="X53" s="3"/>
    </row>
    <row r="54" spans="1:24" x14ac:dyDescent="0.35">
      <c r="A54" t="s">
        <v>53</v>
      </c>
      <c r="B54" t="s">
        <v>52</v>
      </c>
      <c r="C54" t="s">
        <v>3</v>
      </c>
      <c r="D54" t="s">
        <v>3</v>
      </c>
      <c r="E54" t="s">
        <v>3</v>
      </c>
      <c r="F54" s="32"/>
      <c r="G54" s="6">
        <f t="shared" si="0"/>
        <v>17.242822142670132</v>
      </c>
      <c r="H54" s="4">
        <f t="shared" si="6"/>
        <v>17.242822142670132</v>
      </c>
      <c r="I54" s="3">
        <f t="shared" si="7"/>
        <v>18.862351315060451</v>
      </c>
      <c r="J54" s="3">
        <f t="shared" si="8"/>
        <v>2.2155878287651127</v>
      </c>
      <c r="K54" s="2">
        <v>1.4973452423853154E-2</v>
      </c>
      <c r="L54" s="3">
        <f t="shared" si="9"/>
        <v>10.764705453108846</v>
      </c>
      <c r="M54" s="3">
        <f t="shared" si="10"/>
        <v>0.19117636327721133</v>
      </c>
      <c r="N54" s="2">
        <v>5.276000261125291E-2</v>
      </c>
      <c r="O54" s="3"/>
      <c r="P54" s="6">
        <f t="shared" si="11"/>
        <v>14.220350161978104</v>
      </c>
      <c r="Q54" s="4">
        <f t="shared" si="1"/>
        <v>14.220350161978104</v>
      </c>
      <c r="R54" s="3">
        <f t="shared" si="2"/>
        <v>14.220350161978104</v>
      </c>
      <c r="S54" s="3">
        <f t="shared" si="3"/>
        <v>1.0550875404945261</v>
      </c>
      <c r="T54" s="2">
        <v>1.1579106931576946E-2</v>
      </c>
      <c r="U54" s="3" t="str">
        <f t="shared" si="4"/>
        <v>ND</v>
      </c>
      <c r="V54" s="3" t="str">
        <f t="shared" si="5"/>
        <v>ND</v>
      </c>
      <c r="W54" s="2" t="s">
        <v>0</v>
      </c>
      <c r="X54" s="3"/>
    </row>
    <row r="55" spans="1:24" x14ac:dyDescent="0.35">
      <c r="A55" t="s">
        <v>51</v>
      </c>
      <c r="B55" t="s">
        <v>50</v>
      </c>
      <c r="C55" t="s">
        <v>3</v>
      </c>
      <c r="D55" t="s">
        <v>3</v>
      </c>
      <c r="E55" t="s">
        <v>3</v>
      </c>
      <c r="F55" s="32"/>
      <c r="G55" s="6">
        <f t="shared" si="0"/>
        <v>8.2681991271342259</v>
      </c>
      <c r="H55" s="4">
        <f t="shared" si="6"/>
        <v>8.2681991271342259</v>
      </c>
      <c r="I55" s="3">
        <f t="shared" si="7"/>
        <v>8.0475382225732393</v>
      </c>
      <c r="J55" s="3">
        <f t="shared" si="8"/>
        <v>-0.48811544435669002</v>
      </c>
      <c r="K55" s="2">
        <v>3.1860680991698167E-3</v>
      </c>
      <c r="L55" s="3">
        <f t="shared" si="9"/>
        <v>9.1508427453781707</v>
      </c>
      <c r="M55" s="3">
        <f t="shared" si="10"/>
        <v>-0.21228931365545725</v>
      </c>
      <c r="N55" s="2">
        <v>-3.4073023928540724E-2</v>
      </c>
      <c r="O55" s="3"/>
      <c r="P55" s="6">
        <f t="shared" si="11"/>
        <v>8.1688411979516662</v>
      </c>
      <c r="Q55" s="4">
        <f t="shared" si="1"/>
        <v>8.1688411979516662</v>
      </c>
      <c r="R55" s="3">
        <f t="shared" si="2"/>
        <v>8.1688411979516662</v>
      </c>
      <c r="S55" s="3">
        <f t="shared" si="3"/>
        <v>-0.45778970051208329</v>
      </c>
      <c r="T55" s="2">
        <v>3.7890782910463532E-3</v>
      </c>
      <c r="U55" s="3" t="str">
        <f t="shared" si="4"/>
        <v>ND</v>
      </c>
      <c r="V55" s="3" t="str">
        <f t="shared" si="5"/>
        <v>ND</v>
      </c>
      <c r="W55" s="2" t="s">
        <v>0</v>
      </c>
      <c r="X55" s="3"/>
    </row>
    <row r="56" spans="1:24" x14ac:dyDescent="0.35">
      <c r="A56" t="s">
        <v>49</v>
      </c>
      <c r="B56" t="s">
        <v>48</v>
      </c>
      <c r="C56" t="s">
        <v>3</v>
      </c>
      <c r="D56" t="s">
        <v>3</v>
      </c>
      <c r="E56" t="s">
        <v>3</v>
      </c>
      <c r="F56" t="s">
        <v>3</v>
      </c>
      <c r="G56" s="6">
        <f t="shared" si="0"/>
        <v>11.404974440498826</v>
      </c>
      <c r="H56" s="4">
        <f t="shared" si="6"/>
        <v>11.404974440498826</v>
      </c>
      <c r="I56" s="3">
        <f t="shared" si="7"/>
        <v>11.833303093095122</v>
      </c>
      <c r="J56" s="3">
        <f t="shared" si="8"/>
        <v>0.45832577327378027</v>
      </c>
      <c r="K56" s="2">
        <v>7.3122850860103811E-3</v>
      </c>
      <c r="L56" s="3">
        <f t="shared" si="9"/>
        <v>9.6916598301136414</v>
      </c>
      <c r="M56" s="3">
        <f t="shared" si="10"/>
        <v>-7.7085042471589649E-2</v>
      </c>
      <c r="N56" s="2">
        <v>-4.974647686832645E-3</v>
      </c>
      <c r="O56" s="3"/>
      <c r="P56" s="6">
        <f t="shared" si="11"/>
        <v>11.049188225467244</v>
      </c>
      <c r="Q56" s="4">
        <f t="shared" si="1"/>
        <v>11.049188225467244</v>
      </c>
      <c r="R56" s="3">
        <f t="shared" si="2"/>
        <v>11.049188225467244</v>
      </c>
      <c r="S56" s="3">
        <f t="shared" si="3"/>
        <v>0.26229705636681111</v>
      </c>
      <c r="T56" s="2">
        <v>7.4969114897406753E-3</v>
      </c>
      <c r="U56" s="3" t="str">
        <f t="shared" si="4"/>
        <v>ND</v>
      </c>
      <c r="V56" s="3" t="str">
        <f t="shared" si="5"/>
        <v>ND</v>
      </c>
      <c r="W56" s="2" t="s">
        <v>0</v>
      </c>
      <c r="X56" s="3"/>
    </row>
    <row r="57" spans="1:24" x14ac:dyDescent="0.35">
      <c r="A57" t="s">
        <v>47</v>
      </c>
      <c r="B57" t="s">
        <v>46</v>
      </c>
      <c r="C57" t="s">
        <v>3</v>
      </c>
      <c r="E57" t="s">
        <v>3</v>
      </c>
      <c r="F57" s="32"/>
      <c r="G57" s="6">
        <f t="shared" si="0"/>
        <v>11.601625444957591</v>
      </c>
      <c r="H57" s="4">
        <f t="shared" si="6"/>
        <v>11.601625444957591</v>
      </c>
      <c r="I57" s="3">
        <f t="shared" si="7"/>
        <v>12.331179159470913</v>
      </c>
      <c r="J57" s="3">
        <f t="shared" si="8"/>
        <v>0.58279478986772815</v>
      </c>
      <c r="K57" s="2">
        <v>7.8549349210324786E-3</v>
      </c>
      <c r="L57" s="3">
        <f t="shared" si="9"/>
        <v>8.683410586904289</v>
      </c>
      <c r="M57" s="3">
        <f t="shared" si="10"/>
        <v>-0.32914735327392786</v>
      </c>
      <c r="N57" s="2">
        <v>-5.9222963156883801E-2</v>
      </c>
      <c r="O57" s="1"/>
      <c r="P57" s="6">
        <f t="shared" si="11"/>
        <v>13.505444412958145</v>
      </c>
      <c r="Q57" s="4">
        <f t="shared" si="1"/>
        <v>13.505444412958145</v>
      </c>
      <c r="R57" s="3">
        <f t="shared" si="2"/>
        <v>13.505444412958145</v>
      </c>
      <c r="S57" s="3">
        <f t="shared" si="3"/>
        <v>0.87636110323953609</v>
      </c>
      <c r="T57" s="2">
        <v>1.0658818075813609E-2</v>
      </c>
      <c r="U57" s="3" t="str">
        <f t="shared" si="4"/>
        <v>ND</v>
      </c>
      <c r="V57" s="3" t="str">
        <f t="shared" si="5"/>
        <v>ND</v>
      </c>
      <c r="W57" s="2" t="s">
        <v>0</v>
      </c>
      <c r="X57" s="1"/>
    </row>
    <row r="58" spans="1:24" x14ac:dyDescent="0.35">
      <c r="A58" t="s">
        <v>45</v>
      </c>
      <c r="B58" t="s">
        <v>44</v>
      </c>
      <c r="C58" t="s">
        <v>3</v>
      </c>
      <c r="E58" t="s">
        <v>3</v>
      </c>
      <c r="G58" s="6">
        <f t="shared" si="0"/>
        <v>7.2503889273637654</v>
      </c>
      <c r="H58" s="4">
        <f t="shared" si="6"/>
        <v>7.2503889273637654</v>
      </c>
      <c r="I58" s="3">
        <f t="shared" si="7"/>
        <v>6.5421295277507001</v>
      </c>
      <c r="J58" s="3">
        <f t="shared" si="8"/>
        <v>-0.86446761806232497</v>
      </c>
      <c r="K58" s="2">
        <v>1.54527868377806E-3</v>
      </c>
      <c r="L58" s="3">
        <f t="shared" si="9"/>
        <v>10.083426525816026</v>
      </c>
      <c r="M58" s="3">
        <f t="shared" si="10"/>
        <v>2.085663145400667E-2</v>
      </c>
      <c r="N58" s="2">
        <v>1.6104151471471928E-2</v>
      </c>
      <c r="O58" s="1"/>
      <c r="P58" s="6">
        <f t="shared" si="11"/>
        <v>6.3336373057076951</v>
      </c>
      <c r="Q58" s="4">
        <f t="shared" si="1"/>
        <v>6.3336373057076951</v>
      </c>
      <c r="R58" s="3">
        <f t="shared" si="2"/>
        <v>6.3336373057076951</v>
      </c>
      <c r="S58" s="3">
        <f t="shared" si="3"/>
        <v>-0.91659067357307622</v>
      </c>
      <c r="T58" s="2">
        <v>1.4266442325695456E-3</v>
      </c>
      <c r="U58" s="3" t="str">
        <f t="shared" si="4"/>
        <v>ND</v>
      </c>
      <c r="V58" s="3" t="str">
        <f t="shared" si="5"/>
        <v>ND</v>
      </c>
      <c r="W58" s="2" t="s">
        <v>0</v>
      </c>
      <c r="X58" s="1"/>
    </row>
    <row r="59" spans="1:24" x14ac:dyDescent="0.35">
      <c r="A59" t="s">
        <v>43</v>
      </c>
      <c r="B59" t="s">
        <v>42</v>
      </c>
      <c r="C59" t="s">
        <v>3</v>
      </c>
      <c r="D59" t="s">
        <v>3</v>
      </c>
      <c r="E59" t="s">
        <v>3</v>
      </c>
      <c r="F59" t="s">
        <v>3</v>
      </c>
      <c r="G59" s="6">
        <f t="shared" si="0"/>
        <v>7.6778890290888446</v>
      </c>
      <c r="H59" s="4">
        <f t="shared" si="6"/>
        <v>7.6778890290888446</v>
      </c>
      <c r="I59" s="3">
        <f t="shared" si="7"/>
        <v>7.3534730329734135</v>
      </c>
      <c r="J59" s="3">
        <f t="shared" si="8"/>
        <v>-0.66163174175664674</v>
      </c>
      <c r="K59" s="2">
        <v>2.4295859421290577E-3</v>
      </c>
      <c r="L59" s="3">
        <f t="shared" si="9"/>
        <v>8.9755530135505666</v>
      </c>
      <c r="M59" s="3">
        <f t="shared" si="10"/>
        <v>-0.2561117466123583</v>
      </c>
      <c r="N59" s="2">
        <v>-4.3504394926227707E-2</v>
      </c>
      <c r="O59" s="3"/>
      <c r="P59" s="6">
        <f t="shared" si="11"/>
        <v>7.5828280720018819</v>
      </c>
      <c r="Q59" s="4">
        <f t="shared" si="1"/>
        <v>7.5828280720018819</v>
      </c>
      <c r="R59" s="3">
        <f t="shared" si="2"/>
        <v>7.5828280720018819</v>
      </c>
      <c r="S59" s="3">
        <f t="shared" si="3"/>
        <v>-0.60429298199952952</v>
      </c>
      <c r="T59" s="2">
        <v>3.0347112295393873E-3</v>
      </c>
      <c r="U59" s="3" t="str">
        <f t="shared" si="4"/>
        <v>ND</v>
      </c>
      <c r="V59" s="3" t="str">
        <f t="shared" si="5"/>
        <v>ND</v>
      </c>
      <c r="W59" s="2" t="s">
        <v>0</v>
      </c>
      <c r="X59" s="3"/>
    </row>
    <row r="60" spans="1:24" x14ac:dyDescent="0.35">
      <c r="A60" t="s">
        <v>41</v>
      </c>
      <c r="B60" t="s">
        <v>40</v>
      </c>
      <c r="C60" t="s">
        <v>3</v>
      </c>
      <c r="E60" t="s">
        <v>3</v>
      </c>
      <c r="F60" t="s">
        <v>3</v>
      </c>
      <c r="G60" s="6">
        <f t="shared" si="0"/>
        <v>6.9034160852541993</v>
      </c>
      <c r="H60" s="4">
        <f t="shared" si="6"/>
        <v>6.9034160852541993</v>
      </c>
      <c r="I60" s="3">
        <f t="shared" si="7"/>
        <v>6.4966262662179064</v>
      </c>
      <c r="J60" s="3">
        <f t="shared" si="8"/>
        <v>-0.8758434334455234</v>
      </c>
      <c r="K60" s="2">
        <v>1.4956833345910988E-3</v>
      </c>
      <c r="L60" s="3">
        <f t="shared" si="9"/>
        <v>8.5305753613993716</v>
      </c>
      <c r="M60" s="3">
        <f t="shared" si="10"/>
        <v>-0.36735615965015733</v>
      </c>
      <c r="N60" s="2">
        <v>-6.7446181358105539E-2</v>
      </c>
      <c r="O60" s="3"/>
      <c r="P60" s="6">
        <f t="shared" si="11"/>
        <v>6.8727644156429157</v>
      </c>
      <c r="Q60" s="4">
        <f t="shared" si="1"/>
        <v>6.8727644156429157</v>
      </c>
      <c r="R60" s="3">
        <f t="shared" si="2"/>
        <v>6.8727644156429157</v>
      </c>
      <c r="S60" s="3">
        <f t="shared" si="3"/>
        <v>-0.78180889608927107</v>
      </c>
      <c r="T60" s="2">
        <v>2.1206555365679224E-3</v>
      </c>
      <c r="U60" s="3" t="str">
        <f t="shared" si="4"/>
        <v>ND</v>
      </c>
      <c r="V60" s="3" t="str">
        <f t="shared" si="5"/>
        <v>ND</v>
      </c>
      <c r="W60" s="2" t="s">
        <v>0</v>
      </c>
      <c r="X60" s="3"/>
    </row>
    <row r="61" spans="1:24" x14ac:dyDescent="0.35">
      <c r="A61" s="16" t="s">
        <v>37</v>
      </c>
      <c r="B61" s="31"/>
      <c r="C61" s="31"/>
      <c r="D61" s="31"/>
      <c r="E61" s="31"/>
      <c r="F61" s="31"/>
      <c r="G61" s="14" t="s">
        <v>0</v>
      </c>
      <c r="H61" s="6" t="str">
        <f t="shared" si="6"/>
        <v>ND</v>
      </c>
      <c r="I61" s="11" t="str">
        <f t="shared" si="7"/>
        <v>ND</v>
      </c>
      <c r="J61" s="11" t="str">
        <f t="shared" si="8"/>
        <v>ND</v>
      </c>
      <c r="K61" s="10" t="s">
        <v>0</v>
      </c>
      <c r="L61" s="11" t="str">
        <f t="shared" si="9"/>
        <v>ND</v>
      </c>
      <c r="M61" s="11" t="str">
        <f t="shared" si="10"/>
        <v>ND</v>
      </c>
      <c r="N61" s="10" t="s">
        <v>0</v>
      </c>
      <c r="O61" s="3"/>
      <c r="P61" s="14" t="str">
        <f t="shared" si="11"/>
        <v>ND</v>
      </c>
      <c r="Q61" s="6" t="str">
        <f>IF(R61="ND","ND",(R61*$I$22)+IF(X61="ND","ND",(X61*$L$22)))</f>
        <v>ND</v>
      </c>
      <c r="R61" s="11" t="str">
        <f t="shared" si="2"/>
        <v>ND</v>
      </c>
      <c r="S61" s="11" t="str">
        <f t="shared" si="3"/>
        <v>ND</v>
      </c>
      <c r="T61" s="12" t="s">
        <v>0</v>
      </c>
      <c r="U61" s="11" t="str">
        <f t="shared" si="4"/>
        <v>ND</v>
      </c>
      <c r="V61" s="11" t="str">
        <f t="shared" si="5"/>
        <v>ND</v>
      </c>
      <c r="W61" s="10" t="s">
        <v>0</v>
      </c>
      <c r="X61" s="3"/>
    </row>
    <row r="62" spans="1:24" x14ac:dyDescent="0.35">
      <c r="A62" t="s">
        <v>39</v>
      </c>
      <c r="B62" t="s">
        <v>38</v>
      </c>
      <c r="D62" t="s">
        <v>3</v>
      </c>
      <c r="E62" t="s">
        <v>3</v>
      </c>
      <c r="F62" t="s">
        <v>3</v>
      </c>
      <c r="G62" s="6" t="str">
        <f>IF(H62="ND","ND",(H62*$H$22))</f>
        <v>ND</v>
      </c>
      <c r="H62" s="4" t="str">
        <f t="shared" si="6"/>
        <v>ND</v>
      </c>
      <c r="I62" s="3" t="str">
        <f t="shared" si="7"/>
        <v>ND</v>
      </c>
      <c r="J62" s="3" t="str">
        <f t="shared" si="8"/>
        <v>ND</v>
      </c>
      <c r="K62" s="2" t="s">
        <v>0</v>
      </c>
      <c r="L62" s="3" t="str">
        <f t="shared" si="9"/>
        <v>ND</v>
      </c>
      <c r="M62" s="3" t="str">
        <f t="shared" si="10"/>
        <v>ND</v>
      </c>
      <c r="N62" s="2" t="s">
        <v>0</v>
      </c>
      <c r="O62" s="1"/>
      <c r="P62" s="6" t="str">
        <f t="shared" si="11"/>
        <v>ND</v>
      </c>
      <c r="Q62" s="4" t="str">
        <f>IF(R62="ND","ND",(R62*$R$22))</f>
        <v>ND</v>
      </c>
      <c r="R62" s="3" t="str">
        <f t="shared" si="2"/>
        <v>ND</v>
      </c>
      <c r="S62" s="3" t="str">
        <f t="shared" si="3"/>
        <v>ND</v>
      </c>
      <c r="T62" s="2" t="s">
        <v>0</v>
      </c>
      <c r="U62" s="3" t="str">
        <f t="shared" si="4"/>
        <v>ND</v>
      </c>
      <c r="V62" s="3" t="str">
        <f t="shared" si="5"/>
        <v>ND</v>
      </c>
      <c r="W62" s="2" t="s">
        <v>0</v>
      </c>
      <c r="X62" s="1"/>
    </row>
    <row r="63" spans="1:24" x14ac:dyDescent="0.35">
      <c r="A63" t="s">
        <v>36</v>
      </c>
      <c r="B63" t="s">
        <v>9</v>
      </c>
      <c r="G63" s="6">
        <f>IF(H63="ND","ND",(H63*$H$22))</f>
        <v>8.2752439471985841</v>
      </c>
      <c r="H63" s="4">
        <f t="shared" si="6"/>
        <v>8.2752439471985841</v>
      </c>
      <c r="I63" s="3">
        <f t="shared" si="7"/>
        <v>7.8444039729077852</v>
      </c>
      <c r="J63" s="3">
        <f t="shared" si="8"/>
        <v>-0.53889900677305369</v>
      </c>
      <c r="K63" s="2">
        <v>2.9646660786414878E-3</v>
      </c>
      <c r="L63" s="3">
        <f t="shared" si="9"/>
        <v>9.9986038443617762</v>
      </c>
      <c r="M63" s="3">
        <f t="shared" si="10"/>
        <v>-3.4903890955605463E-4</v>
      </c>
      <c r="N63" s="2">
        <v>1.1540312109789008E-2</v>
      </c>
      <c r="O63" s="3"/>
      <c r="P63" s="6">
        <f t="shared" si="11"/>
        <v>7.7755619230210176</v>
      </c>
      <c r="Q63" s="4">
        <f>IF(R63="ND","ND",(R63*$R$22))</f>
        <v>7.7755619230210176</v>
      </c>
      <c r="R63" s="3">
        <f t="shared" si="2"/>
        <v>7.7755619230210176</v>
      </c>
      <c r="S63" s="3">
        <f t="shared" si="3"/>
        <v>-0.5561095192447455</v>
      </c>
      <c r="T63" s="2">
        <v>3.2828150047075322E-3</v>
      </c>
      <c r="U63" s="3" t="str">
        <f t="shared" si="4"/>
        <v>ND</v>
      </c>
      <c r="V63" s="3" t="str">
        <f t="shared" si="5"/>
        <v>ND</v>
      </c>
      <c r="W63" s="2" t="s">
        <v>0</v>
      </c>
      <c r="X63" s="3"/>
    </row>
    <row r="64" spans="1:24" x14ac:dyDescent="0.35">
      <c r="A64" t="s">
        <v>35</v>
      </c>
      <c r="B64" t="s">
        <v>7</v>
      </c>
      <c r="G64" s="6">
        <f>AVERAGEIF($F$27:$F61,"&lt;&gt;",G27:G62)</f>
        <v>9.664541617177429</v>
      </c>
      <c r="H64" s="4">
        <f>AVERAGEIF($F$27:$F61,"&lt;&gt;",H27:H62)</f>
        <v>9.664541617177429</v>
      </c>
      <c r="I64" s="3"/>
      <c r="J64" s="3"/>
      <c r="K64" s="2">
        <v>2.221284916528394E-3</v>
      </c>
      <c r="L64" s="3"/>
      <c r="M64" s="3"/>
      <c r="N64" s="2">
        <v>-7.9706186825589942E-3</v>
      </c>
      <c r="O64" s="3"/>
      <c r="P64" s="6">
        <f>AVERAGEIF($F$27:$F61,"&lt;&gt;",P27:P62)</f>
        <v>9.326995803896688</v>
      </c>
      <c r="Q64" s="4">
        <f>AVERAGEIF($F$27:$F61,"&lt;&gt;",Q27:Q62)</f>
        <v>9.326995803896688</v>
      </c>
      <c r="R64" s="3"/>
      <c r="S64" s="3"/>
      <c r="T64" s="2">
        <v>2.7317233789143553E-3</v>
      </c>
      <c r="U64" s="3"/>
      <c r="V64" s="3"/>
      <c r="W64" s="2" t="s">
        <v>0</v>
      </c>
      <c r="X64" s="3"/>
    </row>
    <row r="65" spans="1:24" x14ac:dyDescent="0.35">
      <c r="A65" t="s">
        <v>34</v>
      </c>
      <c r="B65" t="s">
        <v>33</v>
      </c>
      <c r="G65" s="6">
        <f>AVERAGEIF($F$27:$F62,"",G27:G62)</f>
        <v>10.42719559324353</v>
      </c>
      <c r="H65" s="4">
        <f>AVERAGEIF($F$27:$F62,"",H27:H62)</f>
        <v>10.42719559324353</v>
      </c>
      <c r="I65" s="3"/>
      <c r="J65" s="3"/>
      <c r="K65" s="2">
        <v>3.4718084395809292E-3</v>
      </c>
      <c r="L65" s="3"/>
      <c r="M65" s="3"/>
      <c r="N65" s="2">
        <v>1.9204587558448782E-2</v>
      </c>
      <c r="O65" s="3"/>
      <c r="P65" s="6">
        <f>AVERAGEIF($F$27:$F62,"",P27:P62)</f>
        <v>10.872856403586097</v>
      </c>
      <c r="Q65" s="4">
        <f>AVERAGEIF($F$27:$F62,"",Q27:Q62)</f>
        <v>10.872856403586097</v>
      </c>
      <c r="R65" s="3"/>
      <c r="S65" s="3"/>
      <c r="T65" s="2">
        <v>3.9341645653329449E-3</v>
      </c>
      <c r="U65" s="3"/>
      <c r="V65" s="3"/>
      <c r="W65" s="2" t="s">
        <v>0</v>
      </c>
      <c r="X65" s="3"/>
    </row>
    <row r="66" spans="1:24" x14ac:dyDescent="0.35">
      <c r="G66" s="1"/>
      <c r="H66" s="1"/>
      <c r="I66" s="1"/>
      <c r="J66" s="1"/>
      <c r="K66" s="8"/>
      <c r="L66" s="1"/>
      <c r="M66" s="1"/>
      <c r="N66" s="8"/>
      <c r="O66" s="1"/>
      <c r="P66" s="1"/>
      <c r="Q66" s="1"/>
      <c r="R66" s="1"/>
      <c r="S66" s="1"/>
      <c r="T66" s="8"/>
      <c r="U66" s="1"/>
      <c r="V66" s="1"/>
      <c r="W66" s="8"/>
      <c r="X66" s="1"/>
    </row>
    <row r="67" spans="1:24" x14ac:dyDescent="0.35">
      <c r="G67" s="1"/>
      <c r="H67" s="1"/>
      <c r="I67" s="1"/>
      <c r="J67" s="1"/>
      <c r="K67" s="1"/>
      <c r="L67" s="1"/>
      <c r="M67" s="1"/>
      <c r="N67" s="1"/>
      <c r="O67" s="1"/>
      <c r="P67" s="1"/>
      <c r="Q67" s="1"/>
      <c r="R67" s="1"/>
      <c r="S67" s="1"/>
      <c r="T67" s="1"/>
      <c r="U67" s="1"/>
      <c r="V67" s="1"/>
      <c r="W67" s="1"/>
      <c r="X67" s="1"/>
    </row>
    <row r="68" spans="1:24" x14ac:dyDescent="0.35">
      <c r="G68" s="1"/>
      <c r="H68" s="1"/>
      <c r="I68" s="1"/>
      <c r="J68" s="1"/>
      <c r="K68" s="1"/>
      <c r="L68" s="1"/>
      <c r="M68" s="1"/>
      <c r="N68" s="1"/>
      <c r="O68" s="1"/>
      <c r="P68" s="1"/>
      <c r="Q68" s="1"/>
      <c r="R68" s="1"/>
      <c r="S68" s="1"/>
      <c r="T68" s="1"/>
      <c r="U68" s="1"/>
      <c r="V68" s="1"/>
      <c r="W68" s="1"/>
      <c r="X68" s="1"/>
    </row>
    <row r="69" spans="1:24" x14ac:dyDescent="0.35">
      <c r="G69" s="1"/>
      <c r="H69" s="1"/>
      <c r="I69" s="1"/>
      <c r="J69" s="1"/>
      <c r="K69" s="1"/>
      <c r="L69" s="1"/>
      <c r="M69" s="1"/>
      <c r="N69" s="1"/>
      <c r="O69" s="1"/>
      <c r="P69" s="1"/>
      <c r="Q69" s="1"/>
      <c r="R69" s="1"/>
      <c r="S69" s="1"/>
      <c r="T69" s="1"/>
      <c r="U69" s="1"/>
      <c r="V69" s="1"/>
      <c r="W69" s="1"/>
      <c r="X69" s="1"/>
    </row>
    <row r="70" spans="1:24" x14ac:dyDescent="0.35">
      <c r="G70" s="1"/>
      <c r="H70" s="1"/>
      <c r="I70" s="1"/>
      <c r="J70" s="1"/>
      <c r="K70" s="1"/>
      <c r="L70" s="1"/>
      <c r="M70" s="1"/>
      <c r="N70" s="1"/>
      <c r="O70" s="1"/>
      <c r="P70" s="1"/>
      <c r="Q70" s="1"/>
      <c r="R70" s="1"/>
      <c r="S70" s="1"/>
      <c r="T70" s="1"/>
      <c r="U70" s="1"/>
      <c r="V70" s="1"/>
      <c r="W70" s="1"/>
      <c r="X70" s="1"/>
    </row>
    <row r="71" spans="1:24" x14ac:dyDescent="0.35">
      <c r="G71" s="1"/>
      <c r="H71" s="1"/>
      <c r="I71" s="1"/>
      <c r="J71" s="1"/>
      <c r="K71" s="1"/>
      <c r="L71" s="1"/>
      <c r="M71" s="1"/>
      <c r="N71" s="1"/>
      <c r="O71" s="1"/>
      <c r="P71" s="1"/>
      <c r="Q71" s="1"/>
      <c r="R71" s="1"/>
      <c r="S71" s="1"/>
      <c r="T71" s="1"/>
      <c r="U71" s="1"/>
      <c r="V71" s="1"/>
      <c r="W71" s="1"/>
      <c r="X71" s="1"/>
    </row>
    <row r="72" spans="1:24" x14ac:dyDescent="0.35">
      <c r="G72" s="1"/>
      <c r="H72" s="1"/>
      <c r="I72" s="1"/>
      <c r="J72" s="1"/>
      <c r="K72" s="1"/>
      <c r="L72" s="1"/>
      <c r="M72" s="1"/>
      <c r="N72" s="1"/>
      <c r="O72" s="1"/>
      <c r="P72" s="1"/>
      <c r="Q72" s="1"/>
      <c r="R72" s="1"/>
      <c r="S72" s="1"/>
      <c r="T72" s="1"/>
      <c r="U72" s="1"/>
      <c r="V72" s="1"/>
      <c r="W72" s="1"/>
      <c r="X72" s="1"/>
    </row>
    <row r="73" spans="1:24" x14ac:dyDescent="0.35">
      <c r="G73" s="1"/>
      <c r="H73" s="1"/>
      <c r="I73" s="1"/>
      <c r="J73" s="1"/>
      <c r="K73" s="1"/>
      <c r="L73" s="1"/>
      <c r="M73" s="1"/>
      <c r="N73" s="1"/>
      <c r="O73" s="1"/>
      <c r="P73" s="1"/>
      <c r="Q73" s="1"/>
      <c r="R73" s="1"/>
      <c r="S73" s="1"/>
      <c r="T73" s="1"/>
      <c r="U73" s="1"/>
      <c r="V73" s="1"/>
      <c r="W73" s="1"/>
      <c r="X73" s="1"/>
    </row>
  </sheetData>
  <mergeCells count="21">
    <mergeCell ref="C25:F25"/>
    <mergeCell ref="I25:K25"/>
    <mergeCell ref="L25:N25"/>
    <mergeCell ref="G23:G26"/>
    <mergeCell ref="H23:H26"/>
    <mergeCell ref="I24:K24"/>
    <mergeCell ref="L24:N24"/>
    <mergeCell ref="P17:W17"/>
    <mergeCell ref="P18:W18"/>
    <mergeCell ref="I23:K23"/>
    <mergeCell ref="L23:N23"/>
    <mergeCell ref="G17:N17"/>
    <mergeCell ref="G18:N18"/>
    <mergeCell ref="R23:T23"/>
    <mergeCell ref="U23:W23"/>
    <mergeCell ref="P23:P26"/>
    <mergeCell ref="U25:W25"/>
    <mergeCell ref="Q23:Q26"/>
    <mergeCell ref="R24:T24"/>
    <mergeCell ref="U24:W24"/>
    <mergeCell ref="R25:T2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FF8AB-2CB8-BF40-B2A9-B7B60F6A7C7C}">
  <sheetPr>
    <tabColor rgb="FF84AB4C"/>
  </sheetPr>
  <dimension ref="A1:AM80"/>
  <sheetViews>
    <sheetView zoomScale="75" zoomScaleNormal="75" workbookViewId="0">
      <selection activeCell="H5" sqref="H5"/>
    </sheetView>
  </sheetViews>
  <sheetFormatPr defaultColWidth="10.6640625" defaultRowHeight="15.5" x14ac:dyDescent="0.35"/>
  <cols>
    <col min="1" max="1" width="25.83203125" customWidth="1"/>
    <col min="2" max="6" width="10.83203125" customWidth="1"/>
    <col min="7" max="39" width="20.83203125" customWidth="1"/>
    <col min="40" max="44" width="16.33203125" bestFit="1" customWidth="1"/>
  </cols>
  <sheetData>
    <row r="1" spans="1:39" s="44" customFormat="1" ht="22" customHeight="1" x14ac:dyDescent="0.35">
      <c r="A1" s="68" t="s">
        <v>236</v>
      </c>
      <c r="B1" s="46"/>
      <c r="C1" s="46"/>
      <c r="D1" s="46"/>
      <c r="E1" s="46"/>
      <c r="F1" s="46"/>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row>
    <row r="2" spans="1:39" x14ac:dyDescent="0.35">
      <c r="A2" s="16" t="s">
        <v>112</v>
      </c>
      <c r="B2" s="16"/>
      <c r="C2" s="16"/>
      <c r="D2" s="16"/>
      <c r="E2" s="16"/>
      <c r="F2" s="16"/>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row>
    <row r="3" spans="1:39" x14ac:dyDescent="0.35">
      <c r="A3" s="43" t="s">
        <v>117</v>
      </c>
      <c r="B3" t="s">
        <v>283</v>
      </c>
    </row>
    <row r="4" spans="1:39" x14ac:dyDescent="0.35">
      <c r="A4" s="43" t="s">
        <v>261</v>
      </c>
      <c r="B4" t="s">
        <v>262</v>
      </c>
    </row>
    <row r="5" spans="1:39" x14ac:dyDescent="0.35">
      <c r="A5" s="149" t="s">
        <v>241</v>
      </c>
      <c r="B5" t="s">
        <v>151</v>
      </c>
    </row>
    <row r="6" spans="1:39" x14ac:dyDescent="0.35">
      <c r="A6" s="138" t="s">
        <v>255</v>
      </c>
      <c r="B6" t="s">
        <v>150</v>
      </c>
    </row>
    <row r="7" spans="1:39" x14ac:dyDescent="0.35">
      <c r="A7" s="39" t="s">
        <v>260</v>
      </c>
      <c r="B7" t="s">
        <v>149</v>
      </c>
    </row>
    <row r="8" spans="1:39" x14ac:dyDescent="0.35">
      <c r="A8" s="36" t="s">
        <v>114</v>
      </c>
      <c r="B8" s="38">
        <v>0.5</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row>
    <row r="9" spans="1:39" x14ac:dyDescent="0.35">
      <c r="A9" s="36" t="s">
        <v>28</v>
      </c>
      <c r="B9" t="s">
        <v>309</v>
      </c>
    </row>
    <row r="10" spans="1:39" x14ac:dyDescent="0.35">
      <c r="A10" s="36" t="s">
        <v>114</v>
      </c>
      <c r="B10" s="38">
        <v>0.5</v>
      </c>
    </row>
    <row r="11" spans="1:39" x14ac:dyDescent="0.35">
      <c r="A11" s="36" t="s">
        <v>27</v>
      </c>
      <c r="B11" t="s">
        <v>310</v>
      </c>
      <c r="C11" s="41"/>
      <c r="D11" s="41"/>
      <c r="E11" s="41"/>
      <c r="F11" s="41"/>
      <c r="G11" s="41"/>
      <c r="H11" s="41"/>
      <c r="I11" s="41"/>
      <c r="J11" s="41"/>
      <c r="K11" s="41"/>
      <c r="L11" s="41"/>
      <c r="M11" s="41"/>
      <c r="N11" s="41"/>
      <c r="O11" s="41"/>
      <c r="P11" s="41"/>
      <c r="Q11" s="41"/>
      <c r="R11" s="41"/>
      <c r="S11" s="41"/>
      <c r="T11" s="41"/>
      <c r="U11" s="41"/>
      <c r="V11" s="40"/>
      <c r="W11" s="41"/>
      <c r="X11" s="41"/>
      <c r="Y11" s="41"/>
      <c r="Z11" s="41"/>
      <c r="AA11" s="41"/>
      <c r="AB11" s="41"/>
      <c r="AC11" s="41"/>
      <c r="AD11" s="41"/>
      <c r="AE11" s="41"/>
      <c r="AF11" s="41"/>
      <c r="AG11" s="41"/>
      <c r="AH11" s="41"/>
      <c r="AI11" s="41"/>
      <c r="AJ11" s="41"/>
      <c r="AK11" s="41"/>
      <c r="AL11" s="40"/>
      <c r="AM11" s="40"/>
    </row>
    <row r="12" spans="1:39" x14ac:dyDescent="0.35">
      <c r="A12" s="36" t="s">
        <v>114</v>
      </c>
      <c r="B12" s="38">
        <v>0.5</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row>
    <row r="13" spans="1:39" x14ac:dyDescent="0.35">
      <c r="A13" s="39" t="s">
        <v>260</v>
      </c>
      <c r="B13" t="s">
        <v>148</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row>
    <row r="14" spans="1:39" x14ac:dyDescent="0.35">
      <c r="A14" s="36" t="s">
        <v>114</v>
      </c>
      <c r="B14" s="38">
        <v>0.5</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row>
    <row r="15" spans="1:39" x14ac:dyDescent="0.35">
      <c r="A15" s="36" t="s">
        <v>28</v>
      </c>
      <c r="B15" t="s">
        <v>311</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row>
    <row r="16" spans="1:39" x14ac:dyDescent="0.35">
      <c r="A16" s="36" t="s">
        <v>114</v>
      </c>
      <c r="B16" s="38">
        <v>0.5</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row>
    <row r="17" spans="1:39" x14ac:dyDescent="0.35">
      <c r="A17" s="36" t="s">
        <v>27</v>
      </c>
      <c r="B17" t="s">
        <v>312</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row>
    <row r="18" spans="1:39" x14ac:dyDescent="0.35">
      <c r="A18" s="36" t="s">
        <v>114</v>
      </c>
      <c r="B18" s="38">
        <v>0.5</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row>
    <row r="19" spans="1:39" x14ac:dyDescent="0.35">
      <c r="A19" s="36" t="s">
        <v>113</v>
      </c>
      <c r="B19" s="24" t="s">
        <v>246</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row>
    <row r="20" spans="1:39" x14ac:dyDescent="0.35">
      <c r="C20" s="24"/>
      <c r="D20" s="24"/>
      <c r="E20" s="24"/>
      <c r="F20" s="24"/>
      <c r="V20" s="24"/>
      <c r="W20" s="24"/>
      <c r="X20" s="24"/>
      <c r="Y20" s="24"/>
      <c r="Z20" s="24"/>
      <c r="AA20" s="24"/>
      <c r="AB20" s="24"/>
      <c r="AC20" s="24"/>
      <c r="AD20" s="24"/>
      <c r="AE20" s="24"/>
      <c r="AF20" s="24"/>
      <c r="AG20" s="24"/>
      <c r="AH20" s="24"/>
      <c r="AL20" s="24"/>
      <c r="AM20" s="24"/>
    </row>
    <row r="21" spans="1:39" x14ac:dyDescent="0.35">
      <c r="C21" s="24"/>
      <c r="D21" s="24"/>
      <c r="E21" s="24"/>
      <c r="F21" s="24"/>
      <c r="V21" s="24"/>
      <c r="AL21" s="24"/>
      <c r="AM21" s="24"/>
    </row>
    <row r="22" spans="1:39" x14ac:dyDescent="0.35">
      <c r="C22" s="24"/>
      <c r="D22" s="24"/>
      <c r="E22" s="24"/>
      <c r="F22" s="24"/>
      <c r="G22" s="24"/>
      <c r="H22" s="24"/>
      <c r="I22" s="24"/>
      <c r="J22" s="24"/>
      <c r="K22" s="24"/>
      <c r="L22" s="24"/>
      <c r="M22" s="24"/>
      <c r="N22" s="24"/>
      <c r="O22" s="24"/>
      <c r="P22" s="24"/>
      <c r="Q22" s="24"/>
      <c r="R22" s="24"/>
      <c r="S22" s="24"/>
      <c r="T22" s="24"/>
      <c r="U22" s="24"/>
      <c r="V22" s="24"/>
      <c r="AI22" s="24"/>
      <c r="AJ22" s="24"/>
      <c r="AK22" s="24"/>
      <c r="AL22" s="24"/>
      <c r="AM22" s="24"/>
    </row>
    <row r="23" spans="1:39" x14ac:dyDescent="0.35">
      <c r="C23" s="24"/>
      <c r="D23" s="24"/>
      <c r="E23" s="24"/>
      <c r="F23" s="24"/>
      <c r="V23" s="24"/>
      <c r="AL23" s="24"/>
      <c r="AM23" s="24"/>
    </row>
    <row r="24" spans="1:39" x14ac:dyDescent="0.35">
      <c r="C24" s="24"/>
      <c r="D24" s="24"/>
      <c r="E24" s="24"/>
      <c r="F24" s="24"/>
      <c r="G24" s="214" t="s">
        <v>236</v>
      </c>
      <c r="H24" s="214"/>
      <c r="I24" s="214"/>
      <c r="J24" s="214"/>
      <c r="K24" s="214"/>
      <c r="L24" s="214"/>
      <c r="M24" s="214"/>
      <c r="N24" s="214"/>
      <c r="O24" s="214"/>
      <c r="P24" s="214"/>
      <c r="Q24" s="214"/>
      <c r="R24" s="214"/>
      <c r="S24" s="214"/>
      <c r="T24" s="214"/>
      <c r="U24" s="214"/>
      <c r="V24" s="24"/>
      <c r="W24" s="241" t="s">
        <v>236</v>
      </c>
      <c r="X24" s="241"/>
      <c r="Y24" s="241"/>
      <c r="Z24" s="241"/>
      <c r="AA24" s="241"/>
      <c r="AB24" s="241"/>
      <c r="AC24" s="241"/>
      <c r="AD24" s="241"/>
      <c r="AE24" s="241"/>
      <c r="AF24" s="241"/>
      <c r="AG24" s="241"/>
      <c r="AH24" s="241"/>
      <c r="AI24" s="241"/>
      <c r="AJ24" s="241"/>
      <c r="AK24" s="241"/>
      <c r="AL24" s="24"/>
      <c r="AM24" s="24"/>
    </row>
    <row r="25" spans="1:39" x14ac:dyDescent="0.35">
      <c r="C25" s="24"/>
      <c r="D25" s="24"/>
      <c r="E25" s="24"/>
      <c r="F25" s="24"/>
      <c r="G25" s="251" t="s">
        <v>112</v>
      </c>
      <c r="H25" s="251"/>
      <c r="I25" s="251"/>
      <c r="J25" s="251"/>
      <c r="K25" s="251"/>
      <c r="L25" s="251"/>
      <c r="M25" s="251"/>
      <c r="N25" s="251"/>
      <c r="O25" s="251"/>
      <c r="P25" s="251"/>
      <c r="Q25" s="251"/>
      <c r="R25" s="251"/>
      <c r="S25" s="251"/>
      <c r="T25" s="251"/>
      <c r="U25" s="251"/>
      <c r="V25" s="24"/>
      <c r="W25" s="249" t="s">
        <v>111</v>
      </c>
      <c r="X25" s="249"/>
      <c r="Y25" s="249"/>
      <c r="Z25" s="249"/>
      <c r="AA25" s="249"/>
      <c r="AB25" s="249"/>
      <c r="AC25" s="249"/>
      <c r="AD25" s="249"/>
      <c r="AE25" s="249"/>
      <c r="AF25" s="249"/>
      <c r="AG25" s="249"/>
      <c r="AH25" s="249"/>
      <c r="AI25" s="249"/>
      <c r="AJ25" s="249"/>
      <c r="AK25" s="249"/>
      <c r="AL25" s="24"/>
      <c r="AM25" s="24"/>
    </row>
    <row r="26" spans="1:39" x14ac:dyDescent="0.35">
      <c r="C26" s="24"/>
      <c r="D26" s="24"/>
      <c r="E26" s="24"/>
      <c r="F26" s="24"/>
      <c r="H26" s="24"/>
      <c r="I26" s="24"/>
      <c r="J26" s="24"/>
      <c r="K26" s="24"/>
      <c r="L26" s="24"/>
      <c r="M26" s="24"/>
      <c r="N26" s="24"/>
      <c r="O26" s="24"/>
      <c r="P26" s="24"/>
      <c r="Q26" s="24"/>
      <c r="R26" s="24"/>
      <c r="S26" s="24"/>
      <c r="T26" s="24"/>
      <c r="U26" s="24"/>
      <c r="V26" s="24"/>
      <c r="X26" s="24"/>
      <c r="Y26" s="24"/>
      <c r="Z26" s="24"/>
      <c r="AA26" s="24"/>
      <c r="AB26" s="24"/>
      <c r="AC26" s="24"/>
      <c r="AD26" s="24"/>
      <c r="AE26" s="24"/>
      <c r="AF26" s="24"/>
      <c r="AG26" s="24"/>
      <c r="AH26" s="24"/>
      <c r="AI26" s="24"/>
      <c r="AJ26" s="24"/>
      <c r="AK26" s="24"/>
      <c r="AL26" s="24"/>
      <c r="AM26" s="24"/>
    </row>
    <row r="27" spans="1:39" x14ac:dyDescent="0.35">
      <c r="C27" s="24"/>
      <c r="D27" s="24"/>
      <c r="E27" s="24"/>
      <c r="F27" s="24"/>
      <c r="G27" s="136" t="s">
        <v>256</v>
      </c>
      <c r="H27" s="24"/>
      <c r="O27" s="24"/>
      <c r="U27" s="24"/>
      <c r="V27" s="24"/>
      <c r="W27" s="136" t="s">
        <v>257</v>
      </c>
      <c r="X27" s="24"/>
      <c r="AE27" s="24"/>
      <c r="AL27" s="24"/>
      <c r="AM27" s="24"/>
    </row>
    <row r="28" spans="1:39" x14ac:dyDescent="0.35">
      <c r="C28" s="24"/>
      <c r="D28" s="24"/>
      <c r="E28" s="24"/>
      <c r="F28" s="24"/>
      <c r="G28" s="144" t="s">
        <v>255</v>
      </c>
      <c r="H28" s="150" t="s">
        <v>32</v>
      </c>
      <c r="I28" s="27" t="s">
        <v>32</v>
      </c>
      <c r="J28" s="26" t="s">
        <v>31</v>
      </c>
      <c r="K28" s="28" t="s">
        <v>30</v>
      </c>
      <c r="L28" s="27" t="s">
        <v>32</v>
      </c>
      <c r="M28" s="26" t="s">
        <v>31</v>
      </c>
      <c r="N28" s="28" t="s">
        <v>30</v>
      </c>
      <c r="O28" s="150" t="s">
        <v>32</v>
      </c>
      <c r="P28" s="27" t="s">
        <v>32</v>
      </c>
      <c r="Q28" s="26" t="s">
        <v>31</v>
      </c>
      <c r="R28" s="28" t="s">
        <v>30</v>
      </c>
      <c r="S28" s="27" t="s">
        <v>32</v>
      </c>
      <c r="T28" s="26" t="s">
        <v>31</v>
      </c>
      <c r="U28" s="25" t="s">
        <v>30</v>
      </c>
      <c r="V28" s="24"/>
      <c r="W28" s="144" t="s">
        <v>255</v>
      </c>
      <c r="X28" s="150" t="s">
        <v>32</v>
      </c>
      <c r="Y28" s="27" t="s">
        <v>32</v>
      </c>
      <c r="Z28" s="26" t="s">
        <v>31</v>
      </c>
      <c r="AA28" s="28" t="s">
        <v>30</v>
      </c>
      <c r="AB28" s="27" t="s">
        <v>32</v>
      </c>
      <c r="AC28" s="26" t="s">
        <v>31</v>
      </c>
      <c r="AD28" s="28" t="s">
        <v>30</v>
      </c>
      <c r="AE28" s="150" t="s">
        <v>32</v>
      </c>
      <c r="AF28" s="27" t="s">
        <v>32</v>
      </c>
      <c r="AG28" s="26" t="s">
        <v>31</v>
      </c>
      <c r="AH28" s="25" t="s">
        <v>30</v>
      </c>
      <c r="AI28" s="27" t="s">
        <v>32</v>
      </c>
      <c r="AJ28" s="26" t="s">
        <v>31</v>
      </c>
      <c r="AK28" s="25" t="s">
        <v>30</v>
      </c>
      <c r="AL28" s="24"/>
      <c r="AM28" s="24"/>
    </row>
    <row r="29" spans="1:39" x14ac:dyDescent="0.35">
      <c r="C29" s="24"/>
      <c r="D29" s="24"/>
      <c r="E29" s="24"/>
      <c r="F29" s="24"/>
      <c r="G29" s="24"/>
      <c r="H29" s="23">
        <v>0.5</v>
      </c>
      <c r="I29" s="22">
        <v>0.6</v>
      </c>
      <c r="J29" s="22">
        <f>_xlfn.STDEV.P(K34:K70)</f>
        <v>5.4780681911621194</v>
      </c>
      <c r="K29" s="22">
        <f>AVERAGE(K34:K70)</f>
        <v>0.24371894588556894</v>
      </c>
      <c r="L29" s="22">
        <v>0.4</v>
      </c>
      <c r="M29" s="22">
        <f>_xlfn.STDEV.P(N34:N70)</f>
        <v>0.21649829804146112</v>
      </c>
      <c r="N29" s="22">
        <f>AVERAGE(N34:N70)</f>
        <v>0.12931162681800834</v>
      </c>
      <c r="O29" s="23">
        <v>0.5</v>
      </c>
      <c r="P29" s="22">
        <v>0.6</v>
      </c>
      <c r="Q29" s="22">
        <f>_xlfn.STDEV.P(R34:R70)</f>
        <v>0.16875909940904954</v>
      </c>
      <c r="R29" s="22">
        <f>AVERAGE(R34:R70)</f>
        <v>0.28302249415865482</v>
      </c>
      <c r="S29" s="22">
        <v>0.4</v>
      </c>
      <c r="T29" s="22">
        <f>_xlfn.STDEV.P(U34:U70)</f>
        <v>4.1402131741141698E-2</v>
      </c>
      <c r="U29" s="5">
        <f>AVERAGE(U34:U70)</f>
        <v>4.6875091615320233E-2</v>
      </c>
      <c r="V29" s="22"/>
      <c r="W29" s="24"/>
      <c r="X29" s="23">
        <v>0.5</v>
      </c>
      <c r="Y29" s="22">
        <v>0.6</v>
      </c>
      <c r="Z29" s="22">
        <f>_xlfn.STDEV.P(AA34:AA70)</f>
        <v>5.9375331117896017</v>
      </c>
      <c r="AA29" s="22">
        <f>AVERAGE(AA34:AA70)</f>
        <v>-0.58991885210996697</v>
      </c>
      <c r="AB29" s="22">
        <v>0.4</v>
      </c>
      <c r="AC29" s="22">
        <f>_xlfn.STDEV.P(AD34:AD70)</f>
        <v>0.18831549368363157</v>
      </c>
      <c r="AD29" s="22">
        <f>AVERAGE(AD34:AD70)</f>
        <v>0.15155330091750355</v>
      </c>
      <c r="AE29" s="23">
        <v>0.5</v>
      </c>
      <c r="AF29" s="22">
        <v>0.6</v>
      </c>
      <c r="AG29" s="22">
        <f>_xlfn.STDEV.P(AH34:AH70)</f>
        <v>0.17261570207781268</v>
      </c>
      <c r="AH29" s="5">
        <f>AVERAGE(AH34:AH70)</f>
        <v>0.24479539483336901</v>
      </c>
      <c r="AI29" s="22">
        <v>0.4</v>
      </c>
      <c r="AJ29" s="22">
        <f>_xlfn.STDEV.P(AK34:AK70)</f>
        <v>5.4940282113669484E-2</v>
      </c>
      <c r="AK29" s="5">
        <f>AVERAGE(AK34:AK70)</f>
        <v>2.8439270894975503E-2</v>
      </c>
      <c r="AL29" s="22"/>
      <c r="AM29" s="22"/>
    </row>
    <row r="30" spans="1:39" ht="16" customHeight="1" x14ac:dyDescent="0.35">
      <c r="A30" s="21" t="s">
        <v>110</v>
      </c>
      <c r="B30" s="21"/>
      <c r="C30" s="21"/>
      <c r="D30" s="21"/>
      <c r="E30" s="21"/>
      <c r="F30" s="21"/>
      <c r="G30" s="246" t="s">
        <v>259</v>
      </c>
      <c r="H30" s="244" t="s">
        <v>281</v>
      </c>
      <c r="I30" s="238" t="s">
        <v>28</v>
      </c>
      <c r="J30" s="248"/>
      <c r="K30" s="248"/>
      <c r="L30" s="248" t="s">
        <v>27</v>
      </c>
      <c r="M30" s="248"/>
      <c r="N30" s="240"/>
      <c r="O30" s="244" t="s">
        <v>281</v>
      </c>
      <c r="P30" s="238" t="s">
        <v>28</v>
      </c>
      <c r="Q30" s="248"/>
      <c r="R30" s="248"/>
      <c r="S30" s="248" t="s">
        <v>27</v>
      </c>
      <c r="T30" s="248"/>
      <c r="U30" s="240"/>
      <c r="V30" s="20"/>
      <c r="W30" s="246" t="s">
        <v>259</v>
      </c>
      <c r="X30" s="244" t="s">
        <v>281</v>
      </c>
      <c r="Y30" s="238" t="s">
        <v>28</v>
      </c>
      <c r="Z30" s="248"/>
      <c r="AA30" s="248"/>
      <c r="AB30" s="238" t="s">
        <v>27</v>
      </c>
      <c r="AC30" s="248"/>
      <c r="AD30" s="248"/>
      <c r="AE30" s="244" t="s">
        <v>281</v>
      </c>
      <c r="AF30" s="238" t="s">
        <v>28</v>
      </c>
      <c r="AG30" s="248"/>
      <c r="AH30" s="248"/>
      <c r="AI30" s="238" t="s">
        <v>27</v>
      </c>
      <c r="AJ30" s="248"/>
      <c r="AK30" s="248"/>
      <c r="AL30" s="20"/>
      <c r="AM30" s="20"/>
    </row>
    <row r="31" spans="1:39" x14ac:dyDescent="0.35">
      <c r="C31" s="19"/>
      <c r="D31" s="19"/>
      <c r="E31" s="19"/>
      <c r="F31" s="19"/>
      <c r="G31" s="246"/>
      <c r="H31" s="244"/>
      <c r="I31" s="204" t="s">
        <v>149</v>
      </c>
      <c r="J31" s="204"/>
      <c r="K31" s="208"/>
      <c r="L31" s="204" t="s">
        <v>149</v>
      </c>
      <c r="M31" s="204"/>
      <c r="N31" s="208"/>
      <c r="O31" s="244"/>
      <c r="P31" s="204" t="s">
        <v>148</v>
      </c>
      <c r="Q31" s="204"/>
      <c r="R31" s="208"/>
      <c r="S31" s="204" t="s">
        <v>148</v>
      </c>
      <c r="T31" s="204"/>
      <c r="U31" s="208"/>
      <c r="V31" s="19"/>
      <c r="W31" s="246"/>
      <c r="X31" s="244"/>
      <c r="Y31" s="204" t="s">
        <v>149</v>
      </c>
      <c r="Z31" s="204"/>
      <c r="AA31" s="208"/>
      <c r="AB31" s="204" t="s">
        <v>149</v>
      </c>
      <c r="AC31" s="204"/>
      <c r="AD31" s="208"/>
      <c r="AE31" s="244"/>
      <c r="AF31" s="204" t="s">
        <v>148</v>
      </c>
      <c r="AG31" s="204"/>
      <c r="AH31" s="208"/>
      <c r="AI31" s="204" t="s">
        <v>148</v>
      </c>
      <c r="AJ31" s="204"/>
      <c r="AK31" s="208"/>
      <c r="AL31" s="19"/>
      <c r="AM31" s="19"/>
    </row>
    <row r="32" spans="1:39" x14ac:dyDescent="0.35">
      <c r="C32" s="204" t="s">
        <v>23</v>
      </c>
      <c r="D32" s="204"/>
      <c r="E32" s="204"/>
      <c r="F32" s="204"/>
      <c r="G32" s="246"/>
      <c r="H32" s="244"/>
      <c r="I32" s="204" t="s">
        <v>20</v>
      </c>
      <c r="J32" s="204"/>
      <c r="K32" s="208"/>
      <c r="L32" s="237" t="s">
        <v>19</v>
      </c>
      <c r="M32" s="204"/>
      <c r="N32" s="208"/>
      <c r="O32" s="244"/>
      <c r="P32" s="204" t="s">
        <v>22</v>
      </c>
      <c r="Q32" s="204"/>
      <c r="R32" s="208"/>
      <c r="S32" s="237" t="s">
        <v>21</v>
      </c>
      <c r="T32" s="204"/>
      <c r="U32" s="208"/>
      <c r="W32" s="246"/>
      <c r="X32" s="244"/>
      <c r="Y32" s="204" t="s">
        <v>16</v>
      </c>
      <c r="Z32" s="204"/>
      <c r="AA32" s="208"/>
      <c r="AB32" s="204" t="s">
        <v>15</v>
      </c>
      <c r="AC32" s="204"/>
      <c r="AD32" s="208"/>
      <c r="AE32" s="244"/>
      <c r="AF32" s="204" t="s">
        <v>16</v>
      </c>
      <c r="AG32" s="204"/>
      <c r="AH32" s="208"/>
      <c r="AI32" s="204" t="s">
        <v>15</v>
      </c>
      <c r="AJ32" s="204"/>
      <c r="AK32" s="208"/>
    </row>
    <row r="33" spans="1:39" x14ac:dyDescent="0.35">
      <c r="A33" s="18" t="s">
        <v>12</v>
      </c>
      <c r="B33" s="18" t="s">
        <v>11</v>
      </c>
      <c r="C33" s="18" t="s">
        <v>10</v>
      </c>
      <c r="D33" s="18" t="s">
        <v>9</v>
      </c>
      <c r="E33" s="18" t="s">
        <v>8</v>
      </c>
      <c r="F33" s="18" t="s">
        <v>7</v>
      </c>
      <c r="G33" s="247"/>
      <c r="H33" s="245"/>
      <c r="I33" s="18" t="s">
        <v>6</v>
      </c>
      <c r="J33" s="18" t="s">
        <v>5</v>
      </c>
      <c r="K33" s="17" t="s">
        <v>4</v>
      </c>
      <c r="L33" s="18" t="s">
        <v>6</v>
      </c>
      <c r="M33" s="18" t="s">
        <v>5</v>
      </c>
      <c r="N33" s="17" t="s">
        <v>4</v>
      </c>
      <c r="O33" s="245"/>
      <c r="P33" s="18" t="s">
        <v>6</v>
      </c>
      <c r="Q33" s="18" t="s">
        <v>5</v>
      </c>
      <c r="R33" s="17" t="s">
        <v>4</v>
      </c>
      <c r="S33" s="18" t="s">
        <v>6</v>
      </c>
      <c r="T33" s="18" t="s">
        <v>5</v>
      </c>
      <c r="U33" s="17" t="s">
        <v>4</v>
      </c>
      <c r="W33" s="247"/>
      <c r="X33" s="245"/>
      <c r="Y33" s="18" t="s">
        <v>6</v>
      </c>
      <c r="Z33" s="18" t="s">
        <v>5</v>
      </c>
      <c r="AA33" s="17" t="s">
        <v>4</v>
      </c>
      <c r="AB33" s="18" t="s">
        <v>6</v>
      </c>
      <c r="AC33" s="18" t="s">
        <v>5</v>
      </c>
      <c r="AD33" s="17" t="s">
        <v>4</v>
      </c>
      <c r="AE33" s="245"/>
      <c r="AF33" s="18" t="s">
        <v>6</v>
      </c>
      <c r="AG33" s="18" t="s">
        <v>5</v>
      </c>
      <c r="AH33" s="17" t="s">
        <v>4</v>
      </c>
      <c r="AI33" s="18" t="s">
        <v>6</v>
      </c>
      <c r="AJ33" s="18" t="s">
        <v>5</v>
      </c>
      <c r="AK33" s="17" t="s">
        <v>4</v>
      </c>
    </row>
    <row r="34" spans="1:39" x14ac:dyDescent="0.35">
      <c r="A34" t="s">
        <v>109</v>
      </c>
      <c r="B34" t="s">
        <v>108</v>
      </c>
      <c r="C34" t="s">
        <v>3</v>
      </c>
      <c r="E34" t="s">
        <v>3</v>
      </c>
      <c r="F34" t="s">
        <v>3</v>
      </c>
      <c r="G34" s="6">
        <f t="shared" ref="G34:G39" si="0">IF(H34="ND","ND",(H34*$H$29)+IF(O34="ND","ND",(O34*$O$29)))</f>
        <v>10.268523965356472</v>
      </c>
      <c r="H34" s="4">
        <f t="shared" ref="H34:H70" si="1">IF(I34="ND","ND",(I34*$I$29)+IF(L34="ND","ND",(L34*$L$29)))</f>
        <v>10.161820300961077</v>
      </c>
      <c r="I34" s="3">
        <f t="shared" ref="I34:I67" si="2">IF(K34="ND","ND",MIN(MAX((K34-$K$29)/$J$29,-2.5),2.5)*4+10)</f>
        <v>11.495753754300173</v>
      </c>
      <c r="J34" s="3">
        <f t="shared" ref="J34:J67" si="3">IF(K34="ND","ND",(K34-$K$29)/$J$29)</f>
        <v>0.37393843857504339</v>
      </c>
      <c r="K34" s="2">
        <v>2.292179211696344</v>
      </c>
      <c r="L34" s="3">
        <f t="shared" ref="L34:L67" si="4">IF(N34="ND","ND",MIN(MAX((N34-$N$29)/$M$29,-2.5),2.5)*4+10)</f>
        <v>8.1609201209524311</v>
      </c>
      <c r="M34" s="3">
        <f t="shared" ref="M34:M67" si="5">IF(N34="ND","ND",(N34-$N$29)/$M$29)</f>
        <v>-0.45976996976189222</v>
      </c>
      <c r="N34" s="33">
        <v>2.9772210873984628E-2</v>
      </c>
      <c r="O34" s="4">
        <f t="shared" ref="O34:O70" si="6">IF(P34="ND","ND",(P34*$P$29)+IF(S34="ND","ND",(S34*$S$29)))</f>
        <v>10.375227629751867</v>
      </c>
      <c r="P34" s="3">
        <f t="shared" ref="P34:P67" si="7">IF(R34="ND","ND",MIN(MAX((R34-$R$29)/$Q$29,-2.5),2.5)*4+10)</f>
        <v>5.7506316889484914</v>
      </c>
      <c r="Q34" s="3">
        <f t="shared" ref="Q34:Q67" si="8">IF(R34="ND","ND",(R34-$R$29)/$Q$29)</f>
        <v>-1.0623420777628771</v>
      </c>
      <c r="R34" s="2">
        <v>0.10374260185105323</v>
      </c>
      <c r="S34" s="3">
        <f t="shared" ref="S34:S67" si="9">IF(U34="ND","ND",MIN(MAX((U34-$U$29)/$T$29,-2.5),2.5)*4+10)</f>
        <v>17.31212154095693</v>
      </c>
      <c r="T34" s="3">
        <f t="shared" ref="T34:T67" si="10">IF(U34="ND","ND",(U34-$U$29)/$T$29)</f>
        <v>1.8280303852392323</v>
      </c>
      <c r="U34" s="2">
        <v>0.12255944645180494</v>
      </c>
      <c r="V34" s="3"/>
      <c r="W34" s="6">
        <f t="shared" ref="W34:W39" si="11">IF(X34="ND","ND",(X34*$X$29)+IF(AE34="ND","ND",(AE34*$AE$29)))</f>
        <v>9.5154509491742978</v>
      </c>
      <c r="X34" s="4">
        <f t="shared" ref="X34:X70" si="12">IF(Y34="ND","ND",(Y34*$Y$29)+IF(AB34="ND","ND",(AB34*$AB$29)))</f>
        <v>10.196485334579119</v>
      </c>
      <c r="Y34" s="3">
        <f t="shared" ref="Y34:Y67" si="13">IF(AA34="ND","ND",MIN(MAX((AA34-$AA$29)/$Z$29,-2.5),2.5)*4+10)</f>
        <v>11.770629605262359</v>
      </c>
      <c r="Z34" s="3">
        <f t="shared" ref="Z34:Z67" si="14">IF(AA34="ND","ND",(AA34-$AA$29)/$Z$29)</f>
        <v>0.44265740131558984</v>
      </c>
      <c r="AA34" s="2">
        <v>2.0383741253800856</v>
      </c>
      <c r="AB34" s="3">
        <f t="shared" ref="AB34:AB70" si="15">IF(AD34="ND","ND",MIN(MAX((AD34-$AD$29)/$AC$29,-2.5),2.5)*4+10)</f>
        <v>7.8352689285542567</v>
      </c>
      <c r="AC34" s="3">
        <f t="shared" ref="AC34:AC70" si="16">IF(AD34="ND","ND",(AD34-$AD$29)/$AC$29)</f>
        <v>-0.54118276786143582</v>
      </c>
      <c r="AD34" s="2">
        <v>4.9640200814603075E-2</v>
      </c>
      <c r="AE34" s="4">
        <f>IF(AF34="ND","ND",(AF34*$P$29)+IF(AI34="ND","ND",(AI34*$S$29)))</f>
        <v>8.8344165637694783</v>
      </c>
      <c r="AF34" s="3">
        <f t="shared" ref="AF34:AF67" si="17">IF(AH34="ND","ND",MIN(MAX((AH34-$AH$29)/$AG$29,-2.5),2.5)*4+10)</f>
        <v>5.6760113901750939</v>
      </c>
      <c r="AG34" s="3">
        <f t="shared" ref="AG34:AG67" si="18">IF(AH34="ND","ND",(AH34-$AH$29)/$AG$29)</f>
        <v>-1.0809971524562265</v>
      </c>
      <c r="AH34" s="2">
        <v>5.8198312418021161E-2</v>
      </c>
      <c r="AI34" s="3">
        <f t="shared" ref="AI34:AI70" si="19">IF(AK34="ND","ND",MIN(MAX((AK34-$AK$29)/$AJ$29,-2.5),2.5)*4+10)</f>
        <v>13.572024324161053</v>
      </c>
      <c r="AJ34" s="3">
        <f t="shared" ref="AJ34:AJ70" si="20">IF(AK34="ND","ND",(AK34-$AK$29)/$AJ$29)</f>
        <v>0.89300608104026324</v>
      </c>
      <c r="AK34" s="2">
        <v>7.7501276916549955E-2</v>
      </c>
      <c r="AL34" s="3"/>
      <c r="AM34" s="3"/>
    </row>
    <row r="35" spans="1:39" x14ac:dyDescent="0.35">
      <c r="A35" t="s">
        <v>107</v>
      </c>
      <c r="B35" t="s">
        <v>106</v>
      </c>
      <c r="C35" t="s">
        <v>3</v>
      </c>
      <c r="D35" t="s">
        <v>3</v>
      </c>
      <c r="E35" t="s">
        <v>3</v>
      </c>
      <c r="F35" t="s">
        <v>3</v>
      </c>
      <c r="G35" s="6">
        <f t="shared" si="0"/>
        <v>11.002546427105932</v>
      </c>
      <c r="H35" s="4">
        <f t="shared" si="1"/>
        <v>11.49287825087843</v>
      </c>
      <c r="I35" s="3">
        <f t="shared" si="2"/>
        <v>11.717262489488174</v>
      </c>
      <c r="J35" s="3">
        <f t="shared" si="3"/>
        <v>0.42931562237204368</v>
      </c>
      <c r="K35" s="2">
        <v>2.5955392007708298</v>
      </c>
      <c r="L35" s="3">
        <f t="shared" si="4"/>
        <v>11.156301892963814</v>
      </c>
      <c r="M35" s="3">
        <f t="shared" si="5"/>
        <v>0.28907547324095345</v>
      </c>
      <c r="N35" s="2">
        <v>0.1918959747802047</v>
      </c>
      <c r="O35" s="4">
        <f t="shared" si="6"/>
        <v>10.512214603333433</v>
      </c>
      <c r="P35" s="3">
        <f t="shared" si="7"/>
        <v>11.917513926827102</v>
      </c>
      <c r="Q35" s="3">
        <f t="shared" si="8"/>
        <v>0.47937848170677549</v>
      </c>
      <c r="R35" s="2">
        <v>0.36392197500756779</v>
      </c>
      <c r="S35" s="3">
        <f t="shared" si="9"/>
        <v>8.4042656180929303</v>
      </c>
      <c r="T35" s="3">
        <f t="shared" si="10"/>
        <v>-0.39893359547676738</v>
      </c>
      <c r="U35" s="2">
        <v>3.035839033942378E-2</v>
      </c>
      <c r="V35" s="3"/>
      <c r="W35" s="6">
        <f t="shared" si="11"/>
        <v>8.8652614487426327</v>
      </c>
      <c r="X35" s="4">
        <f t="shared" si="12"/>
        <v>10.776987607152497</v>
      </c>
      <c r="Y35" s="3">
        <f t="shared" si="13"/>
        <v>11.263836117741327</v>
      </c>
      <c r="Z35" s="3">
        <f t="shared" si="14"/>
        <v>0.31595902943533205</v>
      </c>
      <c r="AA35" s="2">
        <v>1.2860983471312224</v>
      </c>
      <c r="AB35" s="3">
        <f t="shared" si="15"/>
        <v>10.046714841269253</v>
      </c>
      <c r="AC35" s="3">
        <f t="shared" si="16"/>
        <v>1.1678710317313309E-2</v>
      </c>
      <c r="AD35" s="2">
        <v>0.15375258301649652</v>
      </c>
      <c r="AE35" s="4">
        <f t="shared" ref="AE35:AE67" si="21">IF(AF35="ND","ND",(AF35*$AF$29))</f>
        <v>6.953535290332769</v>
      </c>
      <c r="AF35" s="3">
        <f t="shared" si="17"/>
        <v>11.589225483887949</v>
      </c>
      <c r="AG35" s="3">
        <f t="shared" si="18"/>
        <v>0.39730637097198712</v>
      </c>
      <c r="AH35" s="2">
        <v>0.31337671299868647</v>
      </c>
      <c r="AI35" s="3">
        <f t="shared" si="19"/>
        <v>10.017470304067754</v>
      </c>
      <c r="AJ35" s="3">
        <f t="shared" si="20"/>
        <v>4.3675760169382613E-3</v>
      </c>
      <c r="AK35" s="2">
        <v>2.8679226753498988E-2</v>
      </c>
      <c r="AL35" s="3"/>
      <c r="AM35" s="3"/>
    </row>
    <row r="36" spans="1:39" x14ac:dyDescent="0.35">
      <c r="A36" t="s">
        <v>105</v>
      </c>
      <c r="B36" t="s">
        <v>104</v>
      </c>
      <c r="C36" t="s">
        <v>3</v>
      </c>
      <c r="D36" t="s">
        <v>3</v>
      </c>
      <c r="E36" t="s">
        <v>3</v>
      </c>
      <c r="G36" s="6">
        <f t="shared" si="0"/>
        <v>10.515676396150884</v>
      </c>
      <c r="H36" s="4">
        <f t="shared" si="1"/>
        <v>9.9952320374022214</v>
      </c>
      <c r="I36" s="3">
        <f t="shared" si="2"/>
        <v>10.760979335985741</v>
      </c>
      <c r="J36" s="3">
        <f t="shared" si="3"/>
        <v>0.19024483399643538</v>
      </c>
      <c r="K36" s="2">
        <v>1.2858931195343593</v>
      </c>
      <c r="L36" s="3">
        <f t="shared" si="4"/>
        <v>8.8466110895269434</v>
      </c>
      <c r="M36" s="3">
        <f t="shared" si="5"/>
        <v>-0.28834722761826398</v>
      </c>
      <c r="N36" s="2">
        <v>6.6884942793680402E-2</v>
      </c>
      <c r="O36" s="4">
        <f t="shared" si="6"/>
        <v>11.036120754899546</v>
      </c>
      <c r="P36" s="3">
        <f t="shared" si="7"/>
        <v>9.139745363652926</v>
      </c>
      <c r="Q36" s="3">
        <f t="shared" si="8"/>
        <v>-0.21506365908676836</v>
      </c>
      <c r="R36" s="2">
        <v>0.24672854473555694</v>
      </c>
      <c r="S36" s="3">
        <f t="shared" si="9"/>
        <v>13.880683841769477</v>
      </c>
      <c r="T36" s="3">
        <f t="shared" si="10"/>
        <v>0.97017096044236906</v>
      </c>
      <c r="U36" s="2">
        <v>8.7042237530985167E-2</v>
      </c>
      <c r="V36" s="3"/>
      <c r="W36" s="6">
        <f t="shared" si="11"/>
        <v>7.2668292750009584</v>
      </c>
      <c r="X36" s="4">
        <f t="shared" si="12"/>
        <v>9.677173600215152</v>
      </c>
      <c r="Y36" s="3">
        <f t="shared" si="13"/>
        <v>11.066050829365345</v>
      </c>
      <c r="Z36" s="3">
        <f t="shared" si="14"/>
        <v>0.26651270734133614</v>
      </c>
      <c r="AA36" s="2">
        <v>0.99250917244190795</v>
      </c>
      <c r="AB36" s="3">
        <f t="shared" si="15"/>
        <v>7.5938577564898644</v>
      </c>
      <c r="AC36" s="3">
        <f t="shared" si="16"/>
        <v>-0.6015355608775339</v>
      </c>
      <c r="AD36" s="2">
        <v>3.8274834802590529E-2</v>
      </c>
      <c r="AE36" s="4">
        <f t="shared" si="21"/>
        <v>4.8564849497867639</v>
      </c>
      <c r="AF36" s="3">
        <f t="shared" si="17"/>
        <v>8.0941415829779402</v>
      </c>
      <c r="AG36" s="3">
        <f t="shared" si="18"/>
        <v>-0.47646460425551507</v>
      </c>
      <c r="AH36" s="2">
        <v>0.16255012265457611</v>
      </c>
      <c r="AI36" s="3">
        <f t="shared" si="19"/>
        <v>5.7421271138513807</v>
      </c>
      <c r="AJ36" s="3">
        <f t="shared" si="20"/>
        <v>-1.0644682215371548</v>
      </c>
      <c r="AK36" s="2">
        <v>-3.0042913497311807E-2</v>
      </c>
      <c r="AL36" s="3"/>
      <c r="AM36" s="3"/>
    </row>
    <row r="37" spans="1:39" x14ac:dyDescent="0.35">
      <c r="A37" t="s">
        <v>103</v>
      </c>
      <c r="B37" t="s">
        <v>102</v>
      </c>
      <c r="C37" t="s">
        <v>77</v>
      </c>
      <c r="E37" t="s">
        <v>1</v>
      </c>
      <c r="F37" t="s">
        <v>3</v>
      </c>
      <c r="G37" s="6">
        <f t="shared" si="0"/>
        <v>12.217978416242801</v>
      </c>
      <c r="H37" s="4">
        <f t="shared" si="1"/>
        <v>11.084539316814993</v>
      </c>
      <c r="I37" s="3">
        <f t="shared" si="2"/>
        <v>10.926662088508138</v>
      </c>
      <c r="J37" s="3">
        <f t="shared" si="3"/>
        <v>0.23166552212703462</v>
      </c>
      <c r="K37" s="2">
        <v>1.5127984736386413</v>
      </c>
      <c r="L37" s="3">
        <f t="shared" si="4"/>
        <v>11.321355159275274</v>
      </c>
      <c r="M37" s="3">
        <f t="shared" si="5"/>
        <v>0.33033878981881859</v>
      </c>
      <c r="N37" s="2">
        <v>0.20082941259085851</v>
      </c>
      <c r="O37" s="4">
        <f t="shared" si="6"/>
        <v>13.351417515670608</v>
      </c>
      <c r="P37" s="3">
        <f t="shared" si="7"/>
        <v>14.475693882257694</v>
      </c>
      <c r="Q37" s="3">
        <f t="shared" si="8"/>
        <v>1.1189234705644238</v>
      </c>
      <c r="R37" s="2">
        <v>0.47185101135875512</v>
      </c>
      <c r="S37" s="3">
        <f t="shared" si="9"/>
        <v>11.665002965789981</v>
      </c>
      <c r="T37" s="3">
        <f t="shared" si="10"/>
        <v>0.41625074144749519</v>
      </c>
      <c r="U37" s="2">
        <v>6.410875965007734E-2</v>
      </c>
      <c r="V37" s="3"/>
      <c r="W37" s="6">
        <f t="shared" si="11"/>
        <v>7.824306164373299</v>
      </c>
      <c r="X37" s="4">
        <f t="shared" si="12"/>
        <v>8.2437213498362691</v>
      </c>
      <c r="Y37" s="3">
        <f t="shared" si="13"/>
        <v>10.887545074910477</v>
      </c>
      <c r="Z37" s="3">
        <f t="shared" si="14"/>
        <v>0.22188626872761952</v>
      </c>
      <c r="AA37" s="2">
        <v>0.7275382155117196</v>
      </c>
      <c r="AB37" s="3">
        <f t="shared" si="15"/>
        <v>4.277985762224958</v>
      </c>
      <c r="AC37" s="3">
        <f t="shared" si="16"/>
        <v>-1.4305035594437605</v>
      </c>
      <c r="AD37" s="2">
        <v>-0.11783268309534045</v>
      </c>
      <c r="AE37" s="4">
        <f t="shared" si="21"/>
        <v>7.4048909789103279</v>
      </c>
      <c r="AF37" s="3">
        <f t="shared" si="17"/>
        <v>12.341484964850547</v>
      </c>
      <c r="AG37" s="3">
        <f t="shared" si="18"/>
        <v>0.58537124121263706</v>
      </c>
      <c r="AH37" s="2">
        <v>0.34583966261144899</v>
      </c>
      <c r="AI37" s="3">
        <f t="shared" si="19"/>
        <v>6.0229567177772889</v>
      </c>
      <c r="AJ37" s="3">
        <f t="shared" si="20"/>
        <v>-0.99426082055567766</v>
      </c>
      <c r="AK37" s="2">
        <v>-2.6185699080921943E-2</v>
      </c>
      <c r="AL37" s="3"/>
      <c r="AM37" s="3"/>
    </row>
    <row r="38" spans="1:39" x14ac:dyDescent="0.35">
      <c r="A38" t="s">
        <v>101</v>
      </c>
      <c r="B38" t="s">
        <v>100</v>
      </c>
      <c r="C38" t="s">
        <v>3</v>
      </c>
      <c r="E38" t="s">
        <v>3</v>
      </c>
      <c r="F38" t="s">
        <v>3</v>
      </c>
      <c r="G38" s="6">
        <f t="shared" si="0"/>
        <v>9.0835156130822448</v>
      </c>
      <c r="H38" s="4">
        <f t="shared" si="1"/>
        <v>9.0398609889798518</v>
      </c>
      <c r="I38" s="3">
        <f t="shared" si="2"/>
        <v>9.0880794886704717</v>
      </c>
      <c r="J38" s="3">
        <f t="shared" si="3"/>
        <v>-0.22798012783238195</v>
      </c>
      <c r="K38" s="2">
        <v>-1.0051717406100764</v>
      </c>
      <c r="L38" s="3">
        <f t="shared" si="4"/>
        <v>8.967533239443922</v>
      </c>
      <c r="M38" s="3">
        <f t="shared" si="5"/>
        <v>-0.2581166901390195</v>
      </c>
      <c r="N38" s="2">
        <v>7.3429802706815428E-2</v>
      </c>
      <c r="O38" s="4">
        <f t="shared" si="6"/>
        <v>9.1271702371846377</v>
      </c>
      <c r="P38" s="3">
        <f t="shared" si="7"/>
        <v>11.671514926369383</v>
      </c>
      <c r="Q38" s="3">
        <f t="shared" si="8"/>
        <v>0.41787873159234579</v>
      </c>
      <c r="R38" s="2">
        <v>0.35354333256437503</v>
      </c>
      <c r="S38" s="3">
        <f t="shared" si="9"/>
        <v>5.3106532034075205</v>
      </c>
      <c r="T38" s="3">
        <f t="shared" si="10"/>
        <v>-1.1723366991481199</v>
      </c>
      <c r="U38" s="2">
        <v>-1.6621468477854284E-3</v>
      </c>
      <c r="V38" s="3"/>
      <c r="W38" s="6">
        <f t="shared" si="11"/>
        <v>7.9815910890091288</v>
      </c>
      <c r="X38" s="4">
        <f t="shared" si="12"/>
        <v>8.4101250793645939</v>
      </c>
      <c r="Y38" s="3">
        <f t="shared" si="13"/>
        <v>9.8499304817337805</v>
      </c>
      <c r="Z38" s="3">
        <f t="shared" si="14"/>
        <v>-3.7517379566554793E-2</v>
      </c>
      <c r="AA38" s="2">
        <v>-0.81267953555396466</v>
      </c>
      <c r="AB38" s="3">
        <f t="shared" si="15"/>
        <v>6.2504169758108139</v>
      </c>
      <c r="AC38" s="3">
        <f t="shared" si="16"/>
        <v>-0.93739575604729652</v>
      </c>
      <c r="AD38" s="2">
        <v>-2.4972843659484156E-2</v>
      </c>
      <c r="AE38" s="4">
        <f t="shared" si="21"/>
        <v>7.5530570986536629</v>
      </c>
      <c r="AF38" s="3">
        <f t="shared" si="17"/>
        <v>12.588428497756105</v>
      </c>
      <c r="AG38" s="3">
        <f t="shared" si="18"/>
        <v>0.64710712443902607</v>
      </c>
      <c r="AH38" s="2">
        <v>0.35649624543796599</v>
      </c>
      <c r="AI38" s="3">
        <f t="shared" si="19"/>
        <v>9.1646933866376301</v>
      </c>
      <c r="AJ38" s="3">
        <f t="shared" si="20"/>
        <v>-0.20882665334059231</v>
      </c>
      <c r="AK38" s="2">
        <v>1.6966275647589901E-2</v>
      </c>
      <c r="AL38" s="3"/>
      <c r="AM38" s="3"/>
    </row>
    <row r="39" spans="1:39" x14ac:dyDescent="0.35">
      <c r="A39" t="s">
        <v>99</v>
      </c>
      <c r="B39" t="s">
        <v>98</v>
      </c>
      <c r="C39" t="s">
        <v>3</v>
      </c>
      <c r="E39" t="s">
        <v>2</v>
      </c>
      <c r="F39" t="s">
        <v>3</v>
      </c>
      <c r="G39" s="6">
        <f t="shared" si="0"/>
        <v>10.944389980580766</v>
      </c>
      <c r="H39" s="4">
        <f t="shared" si="1"/>
        <v>12.974468754480323</v>
      </c>
      <c r="I39" s="3">
        <f t="shared" si="2"/>
        <v>10.519675873096277</v>
      </c>
      <c r="J39" s="3">
        <f t="shared" si="3"/>
        <v>0.12991896827406946</v>
      </c>
      <c r="K39" s="2">
        <v>0.95542391341634936</v>
      </c>
      <c r="L39" s="3">
        <f t="shared" si="4"/>
        <v>16.65665807655639</v>
      </c>
      <c r="M39" s="3">
        <f t="shared" si="5"/>
        <v>1.6641645191390975</v>
      </c>
      <c r="N39" s="2">
        <v>0.48960041287260947</v>
      </c>
      <c r="O39" s="4">
        <f t="shared" si="6"/>
        <v>8.9143112066812087</v>
      </c>
      <c r="P39" s="3">
        <f t="shared" si="7"/>
        <v>9.0873147032583184</v>
      </c>
      <c r="Q39" s="3">
        <f t="shared" si="8"/>
        <v>-0.22817132418542038</v>
      </c>
      <c r="R39" s="2">
        <v>0.244516506978153</v>
      </c>
      <c r="S39" s="3">
        <f t="shared" si="9"/>
        <v>8.654805961815546</v>
      </c>
      <c r="T39" s="3">
        <f t="shared" si="10"/>
        <v>-0.3362985095461134</v>
      </c>
      <c r="U39" s="2">
        <v>3.2951616418742447E-2</v>
      </c>
      <c r="V39" s="3"/>
      <c r="W39" s="6">
        <f t="shared" si="11"/>
        <v>7.4271969389842107</v>
      </c>
      <c r="X39" s="4">
        <f t="shared" si="12"/>
        <v>9.3670189568052145</v>
      </c>
      <c r="Y39" s="3">
        <f t="shared" si="13"/>
        <v>10.52814549245365</v>
      </c>
      <c r="Z39" s="3">
        <f t="shared" si="14"/>
        <v>0.13203637311341238</v>
      </c>
      <c r="AA39" s="2">
        <v>0.19405148521152529</v>
      </c>
      <c r="AB39" s="3">
        <f t="shared" si="15"/>
        <v>7.6253291533325598</v>
      </c>
      <c r="AC39" s="3">
        <f t="shared" si="16"/>
        <v>-0.59366771166685994</v>
      </c>
      <c r="AD39" s="2">
        <v>3.9756472710926971E-2</v>
      </c>
      <c r="AE39" s="4">
        <f t="shared" si="21"/>
        <v>5.487374921163207</v>
      </c>
      <c r="AF39" s="3">
        <f t="shared" si="17"/>
        <v>9.1456248686053456</v>
      </c>
      <c r="AG39" s="3">
        <f t="shared" si="18"/>
        <v>-0.21359378284866357</v>
      </c>
      <c r="AH39" s="2">
        <v>0.20792575404749108</v>
      </c>
      <c r="AI39" s="3">
        <f t="shared" si="19"/>
        <v>8.181548296583717</v>
      </c>
      <c r="AJ39" s="3">
        <f t="shared" si="20"/>
        <v>-0.45461292585407087</v>
      </c>
      <c r="AK39" s="2">
        <v>3.4627084960321408E-3</v>
      </c>
      <c r="AL39" s="3"/>
      <c r="AM39" s="3"/>
    </row>
    <row r="40" spans="1:39" x14ac:dyDescent="0.35">
      <c r="A40" t="s">
        <v>97</v>
      </c>
      <c r="B40" t="s">
        <v>96</v>
      </c>
      <c r="C40" t="s">
        <v>77</v>
      </c>
      <c r="E40" t="s">
        <v>1</v>
      </c>
      <c r="F40" t="s">
        <v>3</v>
      </c>
      <c r="G40" s="6">
        <f>IF(O40="ND","ND",(O40*$O$29))</f>
        <v>4.3152381248114917</v>
      </c>
      <c r="H40" s="4" t="str">
        <f t="shared" si="1"/>
        <v>ND</v>
      </c>
      <c r="I40" s="3" t="str">
        <f t="shared" si="2"/>
        <v>ND</v>
      </c>
      <c r="J40" s="3" t="str">
        <f t="shared" si="3"/>
        <v>ND</v>
      </c>
      <c r="K40" s="2" t="s">
        <v>0</v>
      </c>
      <c r="L40" s="3" t="str">
        <f t="shared" si="4"/>
        <v>ND</v>
      </c>
      <c r="M40" s="3" t="str">
        <f t="shared" si="5"/>
        <v>ND</v>
      </c>
      <c r="N40" s="2" t="s">
        <v>0</v>
      </c>
      <c r="O40" s="4">
        <f t="shared" si="6"/>
        <v>8.6304762496229834</v>
      </c>
      <c r="P40" s="3">
        <f t="shared" si="7"/>
        <v>7.0046217469472438</v>
      </c>
      <c r="Q40" s="3">
        <f t="shared" si="8"/>
        <v>-0.74884456326318893</v>
      </c>
      <c r="R40" s="2">
        <v>0.15664816006499604</v>
      </c>
      <c r="S40" s="3">
        <f t="shared" si="9"/>
        <v>11.069258003636593</v>
      </c>
      <c r="T40" s="3">
        <f t="shared" si="10"/>
        <v>0.26731450090914805</v>
      </c>
      <c r="U40" s="2">
        <v>5.7942481798278322E-2</v>
      </c>
      <c r="V40" s="3"/>
      <c r="W40" s="6">
        <f>IF(AE40="ND","ND",(AE40*$AE$29))</f>
        <v>2.1199220239535363</v>
      </c>
      <c r="X40" s="4" t="str">
        <f t="shared" si="12"/>
        <v>ND</v>
      </c>
      <c r="Y40" s="3" t="str">
        <f t="shared" si="13"/>
        <v>ND</v>
      </c>
      <c r="Z40" s="3" t="str">
        <f t="shared" si="14"/>
        <v>ND</v>
      </c>
      <c r="AA40" s="2" t="s">
        <v>0</v>
      </c>
      <c r="AB40" s="3" t="str">
        <f t="shared" si="15"/>
        <v>ND</v>
      </c>
      <c r="AC40" s="3" t="str">
        <f t="shared" si="16"/>
        <v>ND</v>
      </c>
      <c r="AD40" s="2" t="s">
        <v>0</v>
      </c>
      <c r="AE40" s="4">
        <f t="shared" si="21"/>
        <v>4.2398440479070727</v>
      </c>
      <c r="AF40" s="3">
        <f t="shared" si="17"/>
        <v>7.0664067465117881</v>
      </c>
      <c r="AG40" s="3">
        <f t="shared" si="18"/>
        <v>-0.73339831337205308</v>
      </c>
      <c r="AH40" s="2">
        <v>0.1181993300679684</v>
      </c>
      <c r="AI40" s="3">
        <f t="shared" si="19"/>
        <v>14.034347176958365</v>
      </c>
      <c r="AJ40" s="3">
        <f t="shared" si="20"/>
        <v>1.0085867942395912</v>
      </c>
      <c r="AK40" s="2">
        <v>8.3851313906620151E-2</v>
      </c>
      <c r="AL40" s="3"/>
      <c r="AM40" s="3"/>
    </row>
    <row r="41" spans="1:39" x14ac:dyDescent="0.35">
      <c r="A41" t="s">
        <v>95</v>
      </c>
      <c r="B41" t="s">
        <v>94</v>
      </c>
      <c r="C41" t="s">
        <v>3</v>
      </c>
      <c r="D41" t="s">
        <v>3</v>
      </c>
      <c r="E41" t="s">
        <v>3</v>
      </c>
      <c r="G41" s="6">
        <f>IF(H41="ND","ND",(H41*$H$29)+IF(O41="ND","ND",(O41*$O$29)))</f>
        <v>11.015952017044905</v>
      </c>
      <c r="H41" s="4">
        <f t="shared" si="1"/>
        <v>13.184109609593964</v>
      </c>
      <c r="I41" s="3">
        <f t="shared" si="2"/>
        <v>13.746646110545591</v>
      </c>
      <c r="J41" s="3">
        <f t="shared" si="3"/>
        <v>0.93666152763639787</v>
      </c>
      <c r="K41" s="2">
        <v>5.3748146663158387</v>
      </c>
      <c r="L41" s="3">
        <f t="shared" si="4"/>
        <v>12.340304858166521</v>
      </c>
      <c r="M41" s="3">
        <f t="shared" si="5"/>
        <v>0.58507621454163017</v>
      </c>
      <c r="N41" s="2">
        <v>0.25597963149081204</v>
      </c>
      <c r="O41" s="4">
        <f t="shared" si="6"/>
        <v>8.8477944244958451</v>
      </c>
      <c r="P41" s="3">
        <f t="shared" si="7"/>
        <v>9.036974622408092</v>
      </c>
      <c r="Q41" s="3">
        <f t="shared" si="8"/>
        <v>-0.24075634439797702</v>
      </c>
      <c r="R41" s="2">
        <v>0.24239267030103726</v>
      </c>
      <c r="S41" s="3">
        <f t="shared" si="9"/>
        <v>8.5640241276274711</v>
      </c>
      <c r="T41" s="3">
        <f t="shared" si="10"/>
        <v>-0.35899396809313233</v>
      </c>
      <c r="U41" s="2">
        <v>3.2011976054053148E-2</v>
      </c>
      <c r="V41" s="3"/>
      <c r="W41" s="6">
        <f>IF(X41="ND","ND",(X41*$X$29)+IF(AE41="ND","ND",(AE41*$AE$29)))</f>
        <v>9.4446665087964146</v>
      </c>
      <c r="X41" s="4">
        <f t="shared" si="12"/>
        <v>13.413998028737087</v>
      </c>
      <c r="Y41" s="3">
        <f t="shared" si="13"/>
        <v>11.852497414008969</v>
      </c>
      <c r="Z41" s="3">
        <f t="shared" si="14"/>
        <v>0.46312435350224235</v>
      </c>
      <c r="AA41" s="2">
        <v>2.1598973316857495</v>
      </c>
      <c r="AB41" s="3">
        <f t="shared" si="15"/>
        <v>15.756248950829265</v>
      </c>
      <c r="AC41" s="3">
        <f t="shared" si="16"/>
        <v>1.4390622377073163</v>
      </c>
      <c r="AD41" s="2">
        <v>0.42255101665282835</v>
      </c>
      <c r="AE41" s="4">
        <f t="shared" si="21"/>
        <v>5.4753349888557423</v>
      </c>
      <c r="AF41" s="3">
        <f t="shared" si="17"/>
        <v>9.1255583147595711</v>
      </c>
      <c r="AG41" s="3">
        <f t="shared" si="18"/>
        <v>-0.21861042131010716</v>
      </c>
      <c r="AH41" s="2">
        <v>0.20705980347739844</v>
      </c>
      <c r="AI41" s="3">
        <f t="shared" si="19"/>
        <v>10.041719619360833</v>
      </c>
      <c r="AJ41" s="3">
        <f t="shared" si="20"/>
        <v>1.0429904840208358E-2</v>
      </c>
      <c r="AK41" s="2">
        <v>2.9012292809315277E-2</v>
      </c>
      <c r="AL41" s="3"/>
      <c r="AM41" s="3"/>
    </row>
    <row r="42" spans="1:39" x14ac:dyDescent="0.35">
      <c r="A42" t="s">
        <v>93</v>
      </c>
      <c r="B42" t="s">
        <v>92</v>
      </c>
      <c r="C42" t="s">
        <v>3</v>
      </c>
      <c r="D42" t="s">
        <v>3</v>
      </c>
      <c r="E42" t="s">
        <v>3</v>
      </c>
      <c r="F42" t="s">
        <v>3</v>
      </c>
      <c r="G42" s="6">
        <f>IF(H42="ND","ND",(H42*$H$29))</f>
        <v>5.2649249991410283</v>
      </c>
      <c r="H42" s="4">
        <f t="shared" si="1"/>
        <v>10.529849998282057</v>
      </c>
      <c r="I42" s="3">
        <f t="shared" si="2"/>
        <v>9.9572062036027962</v>
      </c>
      <c r="J42" s="3">
        <f t="shared" si="3"/>
        <v>-1.0698449099300946E-2</v>
      </c>
      <c r="K42" s="2">
        <v>0.18511211217992141</v>
      </c>
      <c r="L42" s="3">
        <f t="shared" si="4"/>
        <v>11.38881569030095</v>
      </c>
      <c r="M42" s="3">
        <f t="shared" si="5"/>
        <v>0.34720392257523763</v>
      </c>
      <c r="N42" s="2">
        <v>0.20448068512886652</v>
      </c>
      <c r="O42" s="4" t="str">
        <f t="shared" si="6"/>
        <v>ND</v>
      </c>
      <c r="P42" s="3" t="str">
        <f t="shared" si="7"/>
        <v>ND</v>
      </c>
      <c r="Q42" s="3" t="str">
        <f t="shared" si="8"/>
        <v>ND</v>
      </c>
      <c r="R42" s="2" t="s">
        <v>0</v>
      </c>
      <c r="S42" s="3" t="str">
        <f t="shared" si="9"/>
        <v>ND</v>
      </c>
      <c r="T42" s="3" t="str">
        <f t="shared" si="10"/>
        <v>ND</v>
      </c>
      <c r="U42" s="2" t="s">
        <v>0</v>
      </c>
      <c r="V42" s="3"/>
      <c r="W42" s="6">
        <f>IF(X42="ND","ND",(X42*$X$29))</f>
        <v>4.5269084140727438</v>
      </c>
      <c r="X42" s="4">
        <f t="shared" si="12"/>
        <v>9.0538168281454876</v>
      </c>
      <c r="Y42" s="3">
        <f t="shared" si="13"/>
        <v>10.456666945567516</v>
      </c>
      <c r="Z42" s="3">
        <f t="shared" si="14"/>
        <v>0.11416673639187887</v>
      </c>
      <c r="AA42" s="2">
        <v>8.794992548176872E-2</v>
      </c>
      <c r="AB42" s="3">
        <f t="shared" si="15"/>
        <v>6.949541652012444</v>
      </c>
      <c r="AC42" s="3">
        <f t="shared" si="16"/>
        <v>-0.76261458699688889</v>
      </c>
      <c r="AD42" s="2">
        <v>7.9411584768456223E-3</v>
      </c>
      <c r="AE42" s="4" t="str">
        <f t="shared" si="21"/>
        <v>ND</v>
      </c>
      <c r="AF42" s="3" t="str">
        <f t="shared" si="17"/>
        <v>ND</v>
      </c>
      <c r="AG42" s="3" t="str">
        <f t="shared" si="18"/>
        <v>ND</v>
      </c>
      <c r="AH42" s="2" t="s">
        <v>0</v>
      </c>
      <c r="AI42" s="3" t="str">
        <f t="shared" si="19"/>
        <v>ND</v>
      </c>
      <c r="AJ42" s="3" t="str">
        <f t="shared" si="20"/>
        <v>ND</v>
      </c>
      <c r="AK42" s="2" t="s">
        <v>0</v>
      </c>
      <c r="AL42" s="3"/>
      <c r="AM42" s="3"/>
    </row>
    <row r="43" spans="1:39" x14ac:dyDescent="0.35">
      <c r="A43" t="s">
        <v>91</v>
      </c>
      <c r="B43" t="s">
        <v>90</v>
      </c>
      <c r="C43" t="s">
        <v>3</v>
      </c>
      <c r="D43" t="s">
        <v>3</v>
      </c>
      <c r="E43" t="s">
        <v>3</v>
      </c>
      <c r="G43" s="6" t="str">
        <f t="shared" ref="G43:G48" si="22">IF(H43="ND","ND",(H43*$H$29)+IF(O43="ND","ND",(O43*$O$29)))</f>
        <v>ND</v>
      </c>
      <c r="H43" s="4" t="str">
        <f t="shared" si="1"/>
        <v>ND</v>
      </c>
      <c r="I43" s="3" t="str">
        <f t="shared" si="2"/>
        <v>ND</v>
      </c>
      <c r="J43" s="3" t="str">
        <f t="shared" si="3"/>
        <v>ND</v>
      </c>
      <c r="K43" s="2" t="s">
        <v>0</v>
      </c>
      <c r="L43" s="3" t="str">
        <f t="shared" si="4"/>
        <v>ND</v>
      </c>
      <c r="M43" s="3" t="str">
        <f t="shared" si="5"/>
        <v>ND</v>
      </c>
      <c r="N43" s="2" t="s">
        <v>0</v>
      </c>
      <c r="O43" s="4" t="str">
        <f t="shared" si="6"/>
        <v>ND</v>
      </c>
      <c r="P43" s="3" t="str">
        <f t="shared" si="7"/>
        <v>ND</v>
      </c>
      <c r="Q43" s="3" t="str">
        <f t="shared" si="8"/>
        <v>ND</v>
      </c>
      <c r="R43" s="2" t="s">
        <v>0</v>
      </c>
      <c r="S43" s="3" t="str">
        <f t="shared" si="9"/>
        <v>ND</v>
      </c>
      <c r="T43" s="3" t="str">
        <f t="shared" si="10"/>
        <v>ND</v>
      </c>
      <c r="U43" s="2" t="s">
        <v>0</v>
      </c>
      <c r="V43" s="3"/>
      <c r="W43" s="6" t="str">
        <f t="shared" ref="W43:W48" si="23">IF(X43="ND","ND",(X43*$X$29)+IF(AE43="ND","ND",(AE43*$AE$29)))</f>
        <v>ND</v>
      </c>
      <c r="X43" s="4" t="str">
        <f t="shared" si="12"/>
        <v>ND</v>
      </c>
      <c r="Y43" s="3" t="str">
        <f t="shared" si="13"/>
        <v>ND</v>
      </c>
      <c r="Z43" s="3" t="str">
        <f t="shared" si="14"/>
        <v>ND</v>
      </c>
      <c r="AA43" s="2" t="s">
        <v>0</v>
      </c>
      <c r="AB43" s="3" t="str">
        <f t="shared" si="15"/>
        <v>ND</v>
      </c>
      <c r="AC43" s="3" t="str">
        <f t="shared" si="16"/>
        <v>ND</v>
      </c>
      <c r="AD43" s="2" t="s">
        <v>0</v>
      </c>
      <c r="AE43" s="4" t="str">
        <f t="shared" si="21"/>
        <v>ND</v>
      </c>
      <c r="AF43" s="3" t="str">
        <f t="shared" si="17"/>
        <v>ND</v>
      </c>
      <c r="AG43" s="3" t="str">
        <f t="shared" si="18"/>
        <v>ND</v>
      </c>
      <c r="AH43" s="2" t="s">
        <v>0</v>
      </c>
      <c r="AI43" s="3" t="str">
        <f t="shared" si="19"/>
        <v>ND</v>
      </c>
      <c r="AJ43" s="3" t="str">
        <f t="shared" si="20"/>
        <v>ND</v>
      </c>
      <c r="AK43" s="2" t="s">
        <v>0</v>
      </c>
      <c r="AL43" s="3"/>
      <c r="AM43" s="3"/>
    </row>
    <row r="44" spans="1:39" x14ac:dyDescent="0.35">
      <c r="A44" t="s">
        <v>89</v>
      </c>
      <c r="B44" t="s">
        <v>88</v>
      </c>
      <c r="C44" t="s">
        <v>3</v>
      </c>
      <c r="D44" t="s">
        <v>3</v>
      </c>
      <c r="E44" t="s">
        <v>3</v>
      </c>
      <c r="F44" t="s">
        <v>3</v>
      </c>
      <c r="G44" s="6">
        <f t="shared" si="22"/>
        <v>12.739294515653949</v>
      </c>
      <c r="H44" s="4">
        <f t="shared" si="1"/>
        <v>13.983903653752094</v>
      </c>
      <c r="I44" s="3">
        <f t="shared" si="2"/>
        <v>11.229420812004541</v>
      </c>
      <c r="J44" s="3">
        <f t="shared" si="3"/>
        <v>0.3073552030011355</v>
      </c>
      <c r="K44" s="2">
        <v>1.9274317068342652</v>
      </c>
      <c r="L44" s="3">
        <f t="shared" si="4"/>
        <v>18.115627916373427</v>
      </c>
      <c r="M44" s="3">
        <f t="shared" si="5"/>
        <v>2.0289069790933567</v>
      </c>
      <c r="N44" s="2">
        <v>0.56856653467616236</v>
      </c>
      <c r="O44" s="4">
        <f t="shared" si="6"/>
        <v>11.494685377555802</v>
      </c>
      <c r="P44" s="3">
        <f t="shared" si="7"/>
        <v>14.951790111762197</v>
      </c>
      <c r="Q44" s="3">
        <f t="shared" si="8"/>
        <v>1.237947527940549</v>
      </c>
      <c r="R44" s="2">
        <v>0.49193740408956105</v>
      </c>
      <c r="S44" s="3">
        <f t="shared" si="9"/>
        <v>6.3090282762462095</v>
      </c>
      <c r="T44" s="3">
        <f t="shared" si="10"/>
        <v>-0.9227429309384475</v>
      </c>
      <c r="U44" s="2">
        <v>8.6715672253994125E-3</v>
      </c>
      <c r="V44" s="3"/>
      <c r="W44" s="6">
        <f t="shared" si="23"/>
        <v>10.862248727432723</v>
      </c>
      <c r="X44" s="4">
        <f t="shared" si="12"/>
        <v>12.577300445491273</v>
      </c>
      <c r="Y44" s="3">
        <f t="shared" si="13"/>
        <v>10.611913771656857</v>
      </c>
      <c r="Z44" s="3">
        <f t="shared" si="14"/>
        <v>0.15297844291421425</v>
      </c>
      <c r="AA44" s="2">
        <v>0.31839571808319556</v>
      </c>
      <c r="AB44" s="3">
        <f t="shared" si="15"/>
        <v>15.525380456242898</v>
      </c>
      <c r="AC44" s="3">
        <f t="shared" si="16"/>
        <v>1.3813451140607245</v>
      </c>
      <c r="AD44" s="2">
        <v>0.41168198801932121</v>
      </c>
      <c r="AE44" s="4">
        <f t="shared" si="21"/>
        <v>9.1471970093741728</v>
      </c>
      <c r="AF44" s="3">
        <f t="shared" si="17"/>
        <v>15.245328348956956</v>
      </c>
      <c r="AG44" s="3">
        <f t="shared" si="18"/>
        <v>1.3113320872392389</v>
      </c>
      <c r="AH44" s="2">
        <v>0.47115190372933374</v>
      </c>
      <c r="AI44" s="3">
        <f t="shared" si="19"/>
        <v>11.579039987641028</v>
      </c>
      <c r="AJ44" s="3">
        <f t="shared" si="20"/>
        <v>0.39475999691025715</v>
      </c>
      <c r="AK44" s="2">
        <v>5.0127496492416324E-2</v>
      </c>
      <c r="AL44" s="3"/>
      <c r="AM44" s="3"/>
    </row>
    <row r="45" spans="1:39" x14ac:dyDescent="0.35">
      <c r="A45" t="s">
        <v>87</v>
      </c>
      <c r="B45" t="s">
        <v>86</v>
      </c>
      <c r="C45" t="s">
        <v>3</v>
      </c>
      <c r="D45" t="s">
        <v>3</v>
      </c>
      <c r="E45" t="s">
        <v>3</v>
      </c>
      <c r="F45" t="s">
        <v>3</v>
      </c>
      <c r="G45" s="6">
        <f t="shared" si="22"/>
        <v>11.445355155792324</v>
      </c>
      <c r="H45" s="4">
        <f t="shared" si="1"/>
        <v>11.528715653017585</v>
      </c>
      <c r="I45" s="3">
        <f t="shared" si="2"/>
        <v>11.318908540239281</v>
      </c>
      <c r="J45" s="3">
        <f t="shared" si="3"/>
        <v>0.32972713505982043</v>
      </c>
      <c r="K45" s="2">
        <v>2.0499866762197874</v>
      </c>
      <c r="L45" s="3">
        <f t="shared" si="4"/>
        <v>11.843426322185037</v>
      </c>
      <c r="M45" s="3">
        <f t="shared" si="5"/>
        <v>0.46085658054625922</v>
      </c>
      <c r="N45" s="2">
        <v>0.229086292147481</v>
      </c>
      <c r="O45" s="4">
        <f t="shared" si="6"/>
        <v>11.361994658567061</v>
      </c>
      <c r="P45" s="3">
        <f t="shared" si="7"/>
        <v>15.18824969754877</v>
      </c>
      <c r="Q45" s="3">
        <f t="shared" si="8"/>
        <v>1.2970624243871922</v>
      </c>
      <c r="R45" s="2">
        <v>0.50191358077555581</v>
      </c>
      <c r="S45" s="3">
        <f t="shared" si="9"/>
        <v>5.6226121000945009</v>
      </c>
      <c r="T45" s="3">
        <f t="shared" si="10"/>
        <v>-1.0943469749763748</v>
      </c>
      <c r="U45" s="2">
        <v>1.566793986828463E-3</v>
      </c>
      <c r="V45" s="3"/>
      <c r="W45" s="6">
        <f t="shared" si="23"/>
        <v>9.3471258347152162</v>
      </c>
      <c r="X45" s="4">
        <f t="shared" si="12"/>
        <v>9.1737660390827145</v>
      </c>
      <c r="Y45" s="3">
        <f t="shared" si="13"/>
        <v>11.0025841442624</v>
      </c>
      <c r="Z45" s="3">
        <f t="shared" si="14"/>
        <v>0.2506460360656001</v>
      </c>
      <c r="AA45" s="2">
        <v>0.89830028636834447</v>
      </c>
      <c r="AB45" s="3">
        <f t="shared" si="15"/>
        <v>6.4305388813131827</v>
      </c>
      <c r="AC45" s="3">
        <f t="shared" si="16"/>
        <v>-0.89236527967170431</v>
      </c>
      <c r="AD45" s="2">
        <v>-1.6492907270005408E-2</v>
      </c>
      <c r="AE45" s="4">
        <f t="shared" si="21"/>
        <v>9.5204856303477179</v>
      </c>
      <c r="AF45" s="3">
        <f t="shared" si="17"/>
        <v>15.86747605057953</v>
      </c>
      <c r="AG45" s="3">
        <f t="shared" si="18"/>
        <v>1.4668690126448822</v>
      </c>
      <c r="AH45" s="2">
        <v>0.49800001930725329</v>
      </c>
      <c r="AI45" s="3">
        <f t="shared" si="19"/>
        <v>9.2631662983543386</v>
      </c>
      <c r="AJ45" s="3">
        <f t="shared" si="20"/>
        <v>-0.18420842541141522</v>
      </c>
      <c r="AK45" s="2">
        <v>1.8318808035157508E-2</v>
      </c>
      <c r="AL45" s="3"/>
      <c r="AM45" s="3"/>
    </row>
    <row r="46" spans="1:39" x14ac:dyDescent="0.35">
      <c r="A46" t="s">
        <v>85</v>
      </c>
      <c r="B46" t="s">
        <v>84</v>
      </c>
      <c r="C46" t="s">
        <v>3</v>
      </c>
      <c r="D46" t="s">
        <v>3</v>
      </c>
      <c r="E46" t="s">
        <v>3</v>
      </c>
      <c r="F46" t="s">
        <v>3</v>
      </c>
      <c r="G46" s="6">
        <f t="shared" si="22"/>
        <v>9.5025085687200601</v>
      </c>
      <c r="H46" s="4">
        <f t="shared" si="1"/>
        <v>9.9642769008034993</v>
      </c>
      <c r="I46" s="3">
        <f t="shared" si="2"/>
        <v>12.098379899215146</v>
      </c>
      <c r="J46" s="3">
        <f t="shared" si="3"/>
        <v>0.5245949748037867</v>
      </c>
      <c r="K46" s="2">
        <v>3.1174859906016863</v>
      </c>
      <c r="L46" s="3">
        <f t="shared" si="4"/>
        <v>6.7631224031860295</v>
      </c>
      <c r="M46" s="3">
        <f t="shared" si="5"/>
        <v>-0.80921939920349273</v>
      </c>
      <c r="N46" s="2">
        <v>-4.5882995851681541E-2</v>
      </c>
      <c r="O46" s="4">
        <f t="shared" si="6"/>
        <v>9.0407402366366192</v>
      </c>
      <c r="P46" s="3">
        <f t="shared" si="7"/>
        <v>9.0504090875108805</v>
      </c>
      <c r="Q46" s="3">
        <f t="shared" si="8"/>
        <v>-0.23739772812227997</v>
      </c>
      <c r="R46" s="2">
        <v>0.24295946735898447</v>
      </c>
      <c r="S46" s="3">
        <f t="shared" si="9"/>
        <v>9.0262369603252246</v>
      </c>
      <c r="T46" s="3">
        <f t="shared" si="10"/>
        <v>-0.24344075991869402</v>
      </c>
      <c r="U46" s="2">
        <v>3.6796125202002816E-2</v>
      </c>
      <c r="V46" s="3"/>
      <c r="W46" s="6">
        <f t="shared" si="23"/>
        <v>8.6097475340378189</v>
      </c>
      <c r="X46" s="4">
        <f t="shared" si="12"/>
        <v>11.803393359476214</v>
      </c>
      <c r="Y46" s="3">
        <f t="shared" si="13"/>
        <v>12.931681147133903</v>
      </c>
      <c r="Z46" s="3">
        <f t="shared" si="14"/>
        <v>0.73292028678347565</v>
      </c>
      <c r="AA46" s="2">
        <v>3.761819618969251</v>
      </c>
      <c r="AB46" s="3">
        <f t="shared" si="15"/>
        <v>10.110961677989682</v>
      </c>
      <c r="AC46" s="3">
        <f t="shared" si="16"/>
        <v>2.7740419497420531E-2</v>
      </c>
      <c r="AD46" s="2">
        <v>0.15677725171015133</v>
      </c>
      <c r="AE46" s="4">
        <f t="shared" si="21"/>
        <v>5.4161017085994221</v>
      </c>
      <c r="AF46" s="3">
        <f t="shared" si="17"/>
        <v>9.0268361809990374</v>
      </c>
      <c r="AG46" s="3">
        <f t="shared" si="18"/>
        <v>-0.24329095475024082</v>
      </c>
      <c r="AH46" s="2">
        <v>0.20279955586997483</v>
      </c>
      <c r="AI46" s="3">
        <f t="shared" si="19"/>
        <v>10.374531277664417</v>
      </c>
      <c r="AJ46" s="3">
        <f t="shared" si="20"/>
        <v>9.3632819416104449E-2</v>
      </c>
      <c r="AK46" s="2">
        <v>3.3583484408794551E-2</v>
      </c>
      <c r="AL46" s="3"/>
      <c r="AM46" s="3"/>
    </row>
    <row r="47" spans="1:39" x14ac:dyDescent="0.35">
      <c r="A47" t="s">
        <v>83</v>
      </c>
      <c r="B47" t="s">
        <v>82</v>
      </c>
      <c r="C47" t="s">
        <v>3</v>
      </c>
      <c r="D47" t="s">
        <v>3</v>
      </c>
      <c r="E47" t="s">
        <v>3</v>
      </c>
      <c r="G47" s="6">
        <f t="shared" si="22"/>
        <v>12.165226799221637</v>
      </c>
      <c r="H47" s="4">
        <f t="shared" si="1"/>
        <v>15.073388882103853</v>
      </c>
      <c r="I47" s="3">
        <f t="shared" si="2"/>
        <v>11.788981470173088</v>
      </c>
      <c r="J47" s="3">
        <f t="shared" si="3"/>
        <v>0.44724536754327171</v>
      </c>
      <c r="K47" s="2">
        <v>2.6937595674689767</v>
      </c>
      <c r="L47" s="3">
        <f t="shared" si="4"/>
        <v>20</v>
      </c>
      <c r="M47" s="3">
        <f t="shared" si="5"/>
        <v>3.762826848205131</v>
      </c>
      <c r="N47" s="2">
        <v>0.94395723527913455</v>
      </c>
      <c r="O47" s="4">
        <f t="shared" si="6"/>
        <v>9.2570647163394213</v>
      </c>
      <c r="P47" s="3">
        <f t="shared" si="7"/>
        <v>7.2827746716229003</v>
      </c>
      <c r="Q47" s="3">
        <f t="shared" si="8"/>
        <v>-0.67930633209427493</v>
      </c>
      <c r="R47" s="2">
        <v>0.16838336933156026</v>
      </c>
      <c r="S47" s="3">
        <f t="shared" si="9"/>
        <v>12.218499783414201</v>
      </c>
      <c r="T47" s="3">
        <f t="shared" si="10"/>
        <v>0.55462494585355004</v>
      </c>
      <c r="U47" s="2">
        <v>6.9837746690472491E-2</v>
      </c>
      <c r="V47" s="3"/>
      <c r="W47" s="6">
        <f t="shared" si="23"/>
        <v>5.5026855199669189</v>
      </c>
      <c r="X47" s="4">
        <f t="shared" si="12"/>
        <v>6.7384599097639972</v>
      </c>
      <c r="Y47" s="3">
        <f t="shared" si="13"/>
        <v>10.111458923177306</v>
      </c>
      <c r="Z47" s="3">
        <f t="shared" si="14"/>
        <v>2.7864730794326477E-2</v>
      </c>
      <c r="AA47" s="2">
        <v>-0.42447109036755015</v>
      </c>
      <c r="AB47" s="3">
        <f t="shared" si="15"/>
        <v>1.6789613896440336</v>
      </c>
      <c r="AC47" s="3">
        <f t="shared" si="16"/>
        <v>-2.0802596525889916</v>
      </c>
      <c r="AD47" s="2">
        <v>-0.24019182254993232</v>
      </c>
      <c r="AE47" s="4">
        <f t="shared" si="21"/>
        <v>4.2669111301698415</v>
      </c>
      <c r="AF47" s="3">
        <f t="shared" si="17"/>
        <v>7.11151855028307</v>
      </c>
      <c r="AG47" s="3">
        <f t="shared" si="18"/>
        <v>-0.7221203624292325</v>
      </c>
      <c r="AH47" s="2">
        <v>0.12014608148796249</v>
      </c>
      <c r="AI47" s="3">
        <f t="shared" si="19"/>
        <v>15.015437221055741</v>
      </c>
      <c r="AJ47" s="3">
        <f t="shared" si="20"/>
        <v>1.2538593052639355</v>
      </c>
      <c r="AK47" s="2">
        <v>9.7326654857025741E-2</v>
      </c>
      <c r="AL47" s="3"/>
      <c r="AM47" s="3"/>
    </row>
    <row r="48" spans="1:39" x14ac:dyDescent="0.35">
      <c r="A48" t="s">
        <v>81</v>
      </c>
      <c r="B48" t="s">
        <v>80</v>
      </c>
      <c r="C48" t="s">
        <v>3</v>
      </c>
      <c r="D48" t="s">
        <v>3</v>
      </c>
      <c r="E48" t="s">
        <v>3</v>
      </c>
      <c r="G48" s="6">
        <f t="shared" si="22"/>
        <v>6.1096853156069812</v>
      </c>
      <c r="H48" s="4">
        <f t="shared" si="1"/>
        <v>4.7619293276166212</v>
      </c>
      <c r="I48" s="3">
        <f t="shared" si="2"/>
        <v>2.620410887054633</v>
      </c>
      <c r="J48" s="3">
        <f t="shared" si="3"/>
        <v>-1.8448972782363418</v>
      </c>
      <c r="K48" s="2">
        <v>-9.8627541499825053</v>
      </c>
      <c r="L48" s="3">
        <f t="shared" si="4"/>
        <v>7.9742069884596045</v>
      </c>
      <c r="M48" s="3">
        <f t="shared" si="5"/>
        <v>-0.50644825288509887</v>
      </c>
      <c r="N48" s="2">
        <v>1.9666442022312935E-2</v>
      </c>
      <c r="O48" s="4">
        <f t="shared" si="6"/>
        <v>7.4574413035973404</v>
      </c>
      <c r="P48" s="3">
        <f t="shared" si="7"/>
        <v>8.2287264145577765</v>
      </c>
      <c r="Q48" s="3">
        <f t="shared" si="8"/>
        <v>-0.44281839636055564</v>
      </c>
      <c r="R48" s="2">
        <v>0.20829286038708791</v>
      </c>
      <c r="S48" s="3">
        <f t="shared" si="9"/>
        <v>6.3005136371566852</v>
      </c>
      <c r="T48" s="3">
        <f t="shared" si="10"/>
        <v>-0.92487159071082858</v>
      </c>
      <c r="U48" s="2">
        <v>8.5834361730712239E-3</v>
      </c>
      <c r="V48" s="3"/>
      <c r="W48" s="6">
        <f t="shared" si="23"/>
        <v>5.2942023922229939</v>
      </c>
      <c r="X48" s="4">
        <f t="shared" si="12"/>
        <v>5.2170783213443706</v>
      </c>
      <c r="Y48" s="3">
        <f t="shared" si="13"/>
        <v>4.2510333896556434</v>
      </c>
      <c r="Z48" s="3">
        <f t="shared" si="14"/>
        <v>-1.4372416525860892</v>
      </c>
      <c r="AA48" s="2">
        <v>-9.1235887539830784</v>
      </c>
      <c r="AB48" s="3">
        <f t="shared" si="15"/>
        <v>6.6661457188774609</v>
      </c>
      <c r="AC48" s="3">
        <f t="shared" si="16"/>
        <v>-0.83346357028063467</v>
      </c>
      <c r="AD48" s="2">
        <v>-5.40080278721633E-3</v>
      </c>
      <c r="AE48" s="4">
        <f t="shared" si="21"/>
        <v>5.3713264631016164</v>
      </c>
      <c r="AF48" s="3">
        <f t="shared" si="17"/>
        <v>8.9522107718360271</v>
      </c>
      <c r="AG48" s="3">
        <f t="shared" si="18"/>
        <v>-0.26194730704099334</v>
      </c>
      <c r="AH48" s="2">
        <v>0.19957917652109558</v>
      </c>
      <c r="AI48" s="3">
        <f t="shared" si="19"/>
        <v>9.4713320098130787</v>
      </c>
      <c r="AJ48" s="3">
        <f t="shared" si="20"/>
        <v>-0.13216699754673045</v>
      </c>
      <c r="AK48" s="2">
        <v>2.117797876364147E-2</v>
      </c>
      <c r="AL48" s="3"/>
      <c r="AM48" s="3"/>
    </row>
    <row r="49" spans="1:39" x14ac:dyDescent="0.35">
      <c r="A49" t="s">
        <v>79</v>
      </c>
      <c r="B49" t="s">
        <v>78</v>
      </c>
      <c r="C49" t="s">
        <v>77</v>
      </c>
      <c r="E49" t="s">
        <v>1</v>
      </c>
      <c r="F49" t="s">
        <v>3</v>
      </c>
      <c r="G49" s="6">
        <f>IF(O49="ND","ND",(O49*$O$29))</f>
        <v>4.0819155827053812</v>
      </c>
      <c r="H49" s="4" t="str">
        <f t="shared" si="1"/>
        <v>ND</v>
      </c>
      <c r="I49" s="3" t="str">
        <f t="shared" si="2"/>
        <v>ND</v>
      </c>
      <c r="J49" s="3" t="str">
        <f t="shared" si="3"/>
        <v>ND</v>
      </c>
      <c r="K49" s="2" t="s">
        <v>0</v>
      </c>
      <c r="L49" s="3" t="str">
        <f t="shared" si="4"/>
        <v>ND</v>
      </c>
      <c r="M49" s="3" t="str">
        <f t="shared" si="5"/>
        <v>ND</v>
      </c>
      <c r="N49" s="2" t="s">
        <v>0</v>
      </c>
      <c r="O49" s="4">
        <f t="shared" si="6"/>
        <v>8.1638311654107625</v>
      </c>
      <c r="P49" s="3">
        <f t="shared" si="7"/>
        <v>5.7225676532272924</v>
      </c>
      <c r="Q49" s="3">
        <f t="shared" si="8"/>
        <v>-1.0693580866931769</v>
      </c>
      <c r="R49" s="2">
        <v>0.10255858650252997</v>
      </c>
      <c r="S49" s="3">
        <f t="shared" si="9"/>
        <v>11.825726433685965</v>
      </c>
      <c r="T49" s="3">
        <f t="shared" si="10"/>
        <v>0.45643160842149127</v>
      </c>
      <c r="U49" s="2">
        <v>6.5772333198008015E-2</v>
      </c>
      <c r="V49" s="3"/>
      <c r="W49" s="6">
        <f>IF(AE49="ND","ND",(AE49*$AE$29))</f>
        <v>1.8167193536297581</v>
      </c>
      <c r="X49" s="4" t="str">
        <f t="shared" si="12"/>
        <v>ND</v>
      </c>
      <c r="Y49" s="3" t="str">
        <f t="shared" si="13"/>
        <v>ND</v>
      </c>
      <c r="Z49" s="3" t="str">
        <f t="shared" si="14"/>
        <v>ND</v>
      </c>
      <c r="AA49" s="2" t="s">
        <v>0</v>
      </c>
      <c r="AB49" s="3" t="str">
        <f t="shared" si="15"/>
        <v>ND</v>
      </c>
      <c r="AC49" s="3" t="str">
        <f t="shared" si="16"/>
        <v>ND</v>
      </c>
      <c r="AD49" s="2" t="s">
        <v>0</v>
      </c>
      <c r="AE49" s="4">
        <f t="shared" si="21"/>
        <v>3.6334387072595162</v>
      </c>
      <c r="AF49" s="3">
        <f t="shared" si="17"/>
        <v>6.0557311787658605</v>
      </c>
      <c r="AG49" s="3">
        <f t="shared" si="18"/>
        <v>-0.98606720530853476</v>
      </c>
      <c r="AH49" s="2">
        <v>7.4584711893129624E-2</v>
      </c>
      <c r="AI49" s="3">
        <f t="shared" si="19"/>
        <v>8.2954462515866361</v>
      </c>
      <c r="AJ49" s="3">
        <f t="shared" si="20"/>
        <v>-0.42613843710334098</v>
      </c>
      <c r="AK49" s="2">
        <v>5.0271049410397506E-3</v>
      </c>
      <c r="AL49" s="3"/>
      <c r="AM49" s="3"/>
    </row>
    <row r="50" spans="1:39" x14ac:dyDescent="0.35">
      <c r="A50" t="s">
        <v>76</v>
      </c>
      <c r="B50" t="s">
        <v>75</v>
      </c>
      <c r="C50" t="s">
        <v>3</v>
      </c>
      <c r="D50" t="s">
        <v>3</v>
      </c>
      <c r="E50" t="s">
        <v>3</v>
      </c>
      <c r="G50" s="6">
        <f>IF(H50="ND","ND",(H50*$H$29))</f>
        <v>5.8394415932611272</v>
      </c>
      <c r="H50" s="4">
        <f t="shared" si="1"/>
        <v>11.678883186522254</v>
      </c>
      <c r="I50" s="3">
        <f t="shared" si="2"/>
        <v>13.13241072824588</v>
      </c>
      <c r="J50" s="3">
        <f t="shared" si="3"/>
        <v>0.78310268206146982</v>
      </c>
      <c r="K50" s="2">
        <v>4.5336088389002498</v>
      </c>
      <c r="L50" s="3">
        <f t="shared" si="4"/>
        <v>9.4985918739368174</v>
      </c>
      <c r="M50" s="3">
        <f t="shared" si="5"/>
        <v>-0.12535203151579574</v>
      </c>
      <c r="N50" s="2">
        <v>0.10217312533879896</v>
      </c>
      <c r="O50" s="4" t="str">
        <f t="shared" si="6"/>
        <v>ND</v>
      </c>
      <c r="P50" s="3" t="str">
        <f t="shared" si="7"/>
        <v>ND</v>
      </c>
      <c r="Q50" s="3" t="str">
        <f t="shared" si="8"/>
        <v>ND</v>
      </c>
      <c r="R50" s="2" t="s">
        <v>0</v>
      </c>
      <c r="S50" s="3" t="str">
        <f t="shared" si="9"/>
        <v>ND</v>
      </c>
      <c r="T50" s="3" t="str">
        <f t="shared" si="10"/>
        <v>ND</v>
      </c>
      <c r="U50" s="2" t="s">
        <v>0</v>
      </c>
      <c r="V50" s="3"/>
      <c r="W50" s="6">
        <f>IF(X50="ND","ND",(X50*$X$29))</f>
        <v>7.4482494637434966</v>
      </c>
      <c r="X50" s="4">
        <f t="shared" si="12"/>
        <v>14.896498927486993</v>
      </c>
      <c r="Y50" s="3">
        <f t="shared" si="13"/>
        <v>12.467075455191177</v>
      </c>
      <c r="Z50" s="3">
        <f t="shared" si="14"/>
        <v>0.61676886379779405</v>
      </c>
      <c r="AA50" s="2">
        <v>3.0721666990102863</v>
      </c>
      <c r="AB50" s="3">
        <f t="shared" si="15"/>
        <v>18.540634135930716</v>
      </c>
      <c r="AC50" s="3">
        <f t="shared" si="16"/>
        <v>2.1351585339826791</v>
      </c>
      <c r="AD50" s="2">
        <v>0.55363673433727079</v>
      </c>
      <c r="AE50" s="4" t="str">
        <f t="shared" si="21"/>
        <v>ND</v>
      </c>
      <c r="AF50" s="3" t="str">
        <f t="shared" si="17"/>
        <v>ND</v>
      </c>
      <c r="AG50" s="3" t="str">
        <f t="shared" si="18"/>
        <v>ND</v>
      </c>
      <c r="AH50" s="2" t="s">
        <v>0</v>
      </c>
      <c r="AI50" s="3" t="str">
        <f t="shared" si="19"/>
        <v>ND</v>
      </c>
      <c r="AJ50" s="3" t="str">
        <f t="shared" si="20"/>
        <v>ND</v>
      </c>
      <c r="AK50" s="2" t="s">
        <v>0</v>
      </c>
      <c r="AL50" s="3"/>
      <c r="AM50" s="3"/>
    </row>
    <row r="51" spans="1:39" x14ac:dyDescent="0.35">
      <c r="A51" t="s">
        <v>74</v>
      </c>
      <c r="B51" t="s">
        <v>73</v>
      </c>
      <c r="C51" t="s">
        <v>3</v>
      </c>
      <c r="D51" t="s">
        <v>3</v>
      </c>
      <c r="E51" t="s">
        <v>3</v>
      </c>
      <c r="F51" t="s">
        <v>3</v>
      </c>
      <c r="G51" s="6">
        <f>IF(H51="ND","ND",(H51*$H$29)+IF(O51="ND","ND",(O51*$O$29)))</f>
        <v>6.7530650672897368</v>
      </c>
      <c r="H51" s="4">
        <f t="shared" si="1"/>
        <v>5.6663545366409593</v>
      </c>
      <c r="I51" s="3">
        <f t="shared" si="2"/>
        <v>5.0287390079957648</v>
      </c>
      <c r="J51" s="3">
        <f t="shared" si="3"/>
        <v>-1.2428152480010588</v>
      </c>
      <c r="K51" s="2">
        <v>-6.5645077316802922</v>
      </c>
      <c r="L51" s="3">
        <f t="shared" si="4"/>
        <v>6.6227778296087525</v>
      </c>
      <c r="M51" s="3">
        <f t="shared" si="5"/>
        <v>-0.84430554259781199</v>
      </c>
      <c r="N51" s="2">
        <v>-5.3479086181390301E-2</v>
      </c>
      <c r="O51" s="4">
        <f t="shared" si="6"/>
        <v>7.8397755979385142</v>
      </c>
      <c r="P51" s="3">
        <f t="shared" si="7"/>
        <v>7.6857574958701438</v>
      </c>
      <c r="Q51" s="3">
        <f t="shared" si="8"/>
        <v>-0.57856062603246416</v>
      </c>
      <c r="R51" s="2">
        <v>0.18538512395588028</v>
      </c>
      <c r="S51" s="3">
        <f t="shared" si="9"/>
        <v>8.0708027510410716</v>
      </c>
      <c r="T51" s="3">
        <f t="shared" si="10"/>
        <v>-0.48229931223973216</v>
      </c>
      <c r="U51" s="2">
        <v>2.6906871951308808E-2</v>
      </c>
      <c r="V51" s="3"/>
      <c r="W51" s="6">
        <f>IF(X51="ND","ND",(X51*$X$29)+IF(AE51="ND","ND",(AE51*$AE$29)))</f>
        <v>6.0548756733476203</v>
      </c>
      <c r="X51" s="4">
        <f t="shared" si="12"/>
        <v>7.2562188611408764</v>
      </c>
      <c r="Y51" s="3">
        <f t="shared" si="13"/>
        <v>5.1822828474005398</v>
      </c>
      <c r="Z51" s="3">
        <f t="shared" si="14"/>
        <v>-1.2044292881498651</v>
      </c>
      <c r="AA51" s="2">
        <v>-7.7412576313089705</v>
      </c>
      <c r="AB51" s="3">
        <f t="shared" si="15"/>
        <v>10.367122881751381</v>
      </c>
      <c r="AC51" s="3">
        <f t="shared" si="16"/>
        <v>9.1780720437845506E-2</v>
      </c>
      <c r="AD51" s="2">
        <v>0.1688370325973958</v>
      </c>
      <c r="AE51" s="4">
        <f t="shared" si="21"/>
        <v>4.8535324855543633</v>
      </c>
      <c r="AF51" s="3">
        <f t="shared" si="17"/>
        <v>8.0892208092572719</v>
      </c>
      <c r="AG51" s="3">
        <f t="shared" si="18"/>
        <v>-0.47769479768568196</v>
      </c>
      <c r="AH51" s="2">
        <v>0.16233777195193633</v>
      </c>
      <c r="AI51" s="3">
        <f t="shared" si="19"/>
        <v>15.348781303644969</v>
      </c>
      <c r="AJ51" s="3">
        <f t="shared" si="20"/>
        <v>1.3371953259112423</v>
      </c>
      <c r="AK51" s="2">
        <v>0.10190515934161937</v>
      </c>
      <c r="AL51" s="3"/>
      <c r="AM51" s="3"/>
    </row>
    <row r="52" spans="1:39" x14ac:dyDescent="0.35">
      <c r="A52" t="s">
        <v>72</v>
      </c>
      <c r="B52" t="s">
        <v>71</v>
      </c>
      <c r="C52" t="s">
        <v>3</v>
      </c>
      <c r="E52" t="s">
        <v>3</v>
      </c>
      <c r="F52" t="s">
        <v>3</v>
      </c>
      <c r="G52" s="6">
        <f>IF(H52="ND","ND",(H52*$H$29)+IF(O52="ND","ND",(O52*$O$29)))</f>
        <v>9.9805529742162964</v>
      </c>
      <c r="H52" s="4">
        <f t="shared" si="1"/>
        <v>10.404303114380861</v>
      </c>
      <c r="I52" s="3">
        <f t="shared" si="2"/>
        <v>11.164294157884472</v>
      </c>
      <c r="J52" s="3">
        <f t="shared" si="3"/>
        <v>0.29107353947111775</v>
      </c>
      <c r="K52" s="2">
        <v>1.8382396437512707</v>
      </c>
      <c r="L52" s="3">
        <f t="shared" si="4"/>
        <v>9.2643165491254447</v>
      </c>
      <c r="M52" s="3">
        <f t="shared" si="5"/>
        <v>-0.18392086271863897</v>
      </c>
      <c r="N52" s="2">
        <v>8.9493073065105788E-2</v>
      </c>
      <c r="O52" s="4">
        <f t="shared" si="6"/>
        <v>9.5568028340517319</v>
      </c>
      <c r="P52" s="3">
        <f t="shared" si="7"/>
        <v>6.3571321657942761</v>
      </c>
      <c r="Q52" s="3">
        <f t="shared" si="8"/>
        <v>-0.91071695855143109</v>
      </c>
      <c r="R52" s="2">
        <v>0.12933072041696661</v>
      </c>
      <c r="S52" s="3">
        <f t="shared" si="9"/>
        <v>14.356308836437917</v>
      </c>
      <c r="T52" s="3">
        <f t="shared" si="10"/>
        <v>1.0890772091094791</v>
      </c>
      <c r="U52" s="2">
        <v>9.1965209703145812E-2</v>
      </c>
      <c r="V52" s="3"/>
      <c r="W52" s="6">
        <f>IF(X52="ND","ND",(X52*$X$29)+IF(AE52="ND","ND",(AE52*$AE$29)))</f>
        <v>8.3875470520953819</v>
      </c>
      <c r="X52" s="4">
        <f t="shared" si="12"/>
        <v>13.020446659212631</v>
      </c>
      <c r="Y52" s="3">
        <f t="shared" si="13"/>
        <v>11.27635467852947</v>
      </c>
      <c r="Z52" s="3">
        <f t="shared" si="14"/>
        <v>0.31908866963236754</v>
      </c>
      <c r="AA52" s="2">
        <v>1.3046806894291083</v>
      </c>
      <c r="AB52" s="3">
        <f t="shared" si="15"/>
        <v>15.636584630237373</v>
      </c>
      <c r="AC52" s="3">
        <f t="shared" si="16"/>
        <v>1.4091461575593434</v>
      </c>
      <c r="AD52" s="2">
        <v>0.41691735525068374</v>
      </c>
      <c r="AE52" s="4">
        <f t="shared" si="21"/>
        <v>3.7546474449781342</v>
      </c>
      <c r="AF52" s="3">
        <f t="shared" si="17"/>
        <v>6.2577457416302238</v>
      </c>
      <c r="AG52" s="3">
        <f t="shared" si="18"/>
        <v>-0.93556356459244394</v>
      </c>
      <c r="AH52" s="2">
        <v>8.3302433292823233E-2</v>
      </c>
      <c r="AI52" s="3">
        <f t="shared" si="19"/>
        <v>0</v>
      </c>
      <c r="AJ52" s="3">
        <f t="shared" si="20"/>
        <v>-3.2302070264027001</v>
      </c>
      <c r="AK52" s="2">
        <v>-0.14902921442114625</v>
      </c>
      <c r="AL52" s="3"/>
      <c r="AM52" s="3"/>
    </row>
    <row r="53" spans="1:39" x14ac:dyDescent="0.35">
      <c r="A53" t="s">
        <v>70</v>
      </c>
      <c r="B53" t="s">
        <v>69</v>
      </c>
      <c r="C53" t="s">
        <v>3</v>
      </c>
      <c r="E53" t="s">
        <v>3</v>
      </c>
      <c r="F53" t="s">
        <v>3</v>
      </c>
      <c r="G53" s="6">
        <f>IF(H53="ND","ND",(H53*$H$29)+IF(O53="ND","ND",(O53*$O$29)))</f>
        <v>8.2119379160176891</v>
      </c>
      <c r="H53" s="4">
        <f t="shared" si="1"/>
        <v>9.4847412658184478</v>
      </c>
      <c r="I53" s="3">
        <f t="shared" si="2"/>
        <v>8.4626762849388815</v>
      </c>
      <c r="J53" s="3">
        <f t="shared" si="3"/>
        <v>-0.3843309287652798</v>
      </c>
      <c r="K53" s="2">
        <v>-1.8616720898633048</v>
      </c>
      <c r="L53" s="3">
        <f t="shared" si="4"/>
        <v>11.017838737137797</v>
      </c>
      <c r="M53" s="3">
        <f t="shared" si="5"/>
        <v>0.25445968428444915</v>
      </c>
      <c r="N53" s="2">
        <v>0.18440171538575911</v>
      </c>
      <c r="O53" s="4">
        <f t="shared" si="6"/>
        <v>6.9391345662169304</v>
      </c>
      <c r="P53" s="3">
        <f t="shared" si="7"/>
        <v>6.9418728321151058</v>
      </c>
      <c r="Q53" s="3">
        <f t="shared" si="8"/>
        <v>-0.76453179197122367</v>
      </c>
      <c r="R53" s="2">
        <v>0.15400079747600431</v>
      </c>
      <c r="S53" s="3">
        <f t="shared" si="9"/>
        <v>6.9350271673696682</v>
      </c>
      <c r="T53" s="3">
        <f t="shared" si="10"/>
        <v>-0.76624320815758307</v>
      </c>
      <c r="U53" s="2">
        <v>1.5150989365424916E-2</v>
      </c>
      <c r="V53" s="3"/>
      <c r="W53" s="6">
        <f>IF(X53="ND","ND",(X53*$X$29)+IF(AE53="ND","ND",(AE53*$AE$29)))</f>
        <v>5.9638556399743097</v>
      </c>
      <c r="X53" s="4">
        <f t="shared" si="12"/>
        <v>7.3451792299867247</v>
      </c>
      <c r="Y53" s="3">
        <f t="shared" si="13"/>
        <v>9.7600916984231034</v>
      </c>
      <c r="Z53" s="3">
        <f t="shared" si="14"/>
        <v>-5.9977075394224144E-2</v>
      </c>
      <c r="AA53" s="2">
        <v>-0.94603472321147419</v>
      </c>
      <c r="AB53" s="3">
        <f t="shared" si="15"/>
        <v>3.7228105273321574</v>
      </c>
      <c r="AC53" s="3">
        <f t="shared" si="16"/>
        <v>-1.5692973681669606</v>
      </c>
      <c r="AD53" s="2">
        <v>-0.14396970770528139</v>
      </c>
      <c r="AE53" s="4">
        <f t="shared" si="21"/>
        <v>4.5825320499618947</v>
      </c>
      <c r="AF53" s="3">
        <f t="shared" si="17"/>
        <v>7.6375534166031578</v>
      </c>
      <c r="AG53" s="3">
        <f t="shared" si="18"/>
        <v>-0.59061164584921055</v>
      </c>
      <c r="AH53" s="2">
        <v>0.14284655092977508</v>
      </c>
      <c r="AI53" s="3">
        <f t="shared" si="19"/>
        <v>8.5465880400361414</v>
      </c>
      <c r="AJ53" s="3">
        <f t="shared" si="20"/>
        <v>-0.36335298999096455</v>
      </c>
      <c r="AK53" s="2">
        <v>8.4765551180265852E-3</v>
      </c>
      <c r="AL53" s="3"/>
      <c r="AM53" s="3"/>
    </row>
    <row r="54" spans="1:39" x14ac:dyDescent="0.35">
      <c r="A54" t="s">
        <v>68</v>
      </c>
      <c r="B54" t="s">
        <v>67</v>
      </c>
      <c r="C54" t="s">
        <v>3</v>
      </c>
      <c r="D54" t="s">
        <v>3</v>
      </c>
      <c r="E54" t="s">
        <v>2</v>
      </c>
      <c r="G54" s="6">
        <f>IF(H54="ND","ND",(H54*$H$29))</f>
        <v>4.9695649520576231</v>
      </c>
      <c r="H54" s="4">
        <f t="shared" si="1"/>
        <v>9.9391299041152461</v>
      </c>
      <c r="I54" s="3">
        <f t="shared" si="2"/>
        <v>9.3815774385678559</v>
      </c>
      <c r="J54" s="3">
        <f t="shared" si="3"/>
        <v>-0.15460564035803587</v>
      </c>
      <c r="K54" s="2">
        <v>-0.60322129473403774</v>
      </c>
      <c r="L54" s="3">
        <f t="shared" si="4"/>
        <v>10.775458602436332</v>
      </c>
      <c r="M54" s="3">
        <f t="shared" si="5"/>
        <v>0.19386465060908306</v>
      </c>
      <c r="N54" s="2">
        <v>0.17128299372527733</v>
      </c>
      <c r="O54" s="4" t="str">
        <f t="shared" si="6"/>
        <v>ND</v>
      </c>
      <c r="P54" s="3" t="str">
        <f t="shared" si="7"/>
        <v>ND</v>
      </c>
      <c r="Q54" s="3" t="str">
        <f t="shared" si="8"/>
        <v>ND</v>
      </c>
      <c r="R54" s="2" t="s">
        <v>0</v>
      </c>
      <c r="S54" s="3" t="str">
        <f t="shared" si="9"/>
        <v>ND</v>
      </c>
      <c r="T54" s="3" t="str">
        <f t="shared" si="10"/>
        <v>ND</v>
      </c>
      <c r="U54" s="2" t="s">
        <v>0</v>
      </c>
      <c r="V54" s="3"/>
      <c r="W54" s="6">
        <f>IF(X54="ND","ND",(X54*$X$29))</f>
        <v>5.6046614495718696</v>
      </c>
      <c r="X54" s="4">
        <f t="shared" si="12"/>
        <v>11.209322899143739</v>
      </c>
      <c r="Y54" s="3">
        <f t="shared" si="13"/>
        <v>10.144518972565436</v>
      </c>
      <c r="Z54" s="3">
        <f t="shared" si="14"/>
        <v>3.6129743141358951E-2</v>
      </c>
      <c r="AA54" s="2">
        <v>-0.37539730588769493</v>
      </c>
      <c r="AB54" s="3">
        <f t="shared" si="15"/>
        <v>12.806528789011193</v>
      </c>
      <c r="AC54" s="3">
        <f t="shared" si="16"/>
        <v>0.70163219725279791</v>
      </c>
      <c r="AD54" s="2">
        <v>0.28368151452749535</v>
      </c>
      <c r="AE54" s="4" t="str">
        <f t="shared" si="21"/>
        <v>ND</v>
      </c>
      <c r="AF54" s="3" t="str">
        <f t="shared" si="17"/>
        <v>ND</v>
      </c>
      <c r="AG54" s="3" t="str">
        <f t="shared" si="18"/>
        <v>ND</v>
      </c>
      <c r="AH54" s="2" t="s">
        <v>0</v>
      </c>
      <c r="AI54" s="3" t="str">
        <f t="shared" si="19"/>
        <v>ND</v>
      </c>
      <c r="AJ54" s="3" t="str">
        <f t="shared" si="20"/>
        <v>ND</v>
      </c>
      <c r="AK54" s="2" t="s">
        <v>0</v>
      </c>
      <c r="AL54" s="3"/>
      <c r="AM54" s="3"/>
    </row>
    <row r="55" spans="1:39" x14ac:dyDescent="0.35">
      <c r="A55" t="s">
        <v>66</v>
      </c>
      <c r="B55" t="s">
        <v>65</v>
      </c>
      <c r="C55" t="s">
        <v>3</v>
      </c>
      <c r="E55" t="s">
        <v>3</v>
      </c>
      <c r="F55" t="s">
        <v>64</v>
      </c>
      <c r="G55" s="6">
        <f>IF(H55="ND","ND",(H55*$H$29)+IF(O55="ND","ND",(O55*$O$29)))</f>
        <v>8.6468190078636127</v>
      </c>
      <c r="H55" s="4">
        <f t="shared" si="1"/>
        <v>8.1453813505527037</v>
      </c>
      <c r="I55" s="3">
        <f t="shared" si="2"/>
        <v>7.4212062236691914</v>
      </c>
      <c r="J55" s="3">
        <f t="shared" si="3"/>
        <v>-0.64469844408270227</v>
      </c>
      <c r="K55" s="2">
        <v>-3.2879830935355927</v>
      </c>
      <c r="L55" s="3">
        <f t="shared" si="4"/>
        <v>9.2316440408779705</v>
      </c>
      <c r="M55" s="3">
        <f t="shared" si="5"/>
        <v>-0.19208898978050742</v>
      </c>
      <c r="N55" s="2">
        <v>8.7724687458024864E-2</v>
      </c>
      <c r="O55" s="4">
        <f t="shared" si="6"/>
        <v>9.1482566651745216</v>
      </c>
      <c r="P55" s="3">
        <f t="shared" si="7"/>
        <v>5.8378705456602926</v>
      </c>
      <c r="Q55" s="3">
        <f t="shared" si="8"/>
        <v>-1.0405323635849268</v>
      </c>
      <c r="R55" s="2">
        <v>0.10742318957409287</v>
      </c>
      <c r="S55" s="3">
        <f t="shared" si="9"/>
        <v>14.113835844445866</v>
      </c>
      <c r="T55" s="3">
        <f t="shared" si="10"/>
        <v>1.0284589611114663</v>
      </c>
      <c r="U55" s="2">
        <v>8.9455485013614888E-2</v>
      </c>
      <c r="V55" s="3"/>
      <c r="W55" s="6">
        <f>IF(X55="ND","ND",(X55*$X$29)+IF(AE55="ND","ND",(AE55*$AE$29)))</f>
        <v>5.8794443294168932</v>
      </c>
      <c r="X55" s="4">
        <f t="shared" si="12"/>
        <v>8.1893008120223296</v>
      </c>
      <c r="Y55" s="3">
        <f t="shared" si="13"/>
        <v>8.8150484771634812</v>
      </c>
      <c r="Z55" s="3">
        <f t="shared" si="14"/>
        <v>-0.29623788070912976</v>
      </c>
      <c r="AA55" s="2">
        <v>-2.348841077786803</v>
      </c>
      <c r="AB55" s="3">
        <f t="shared" si="15"/>
        <v>7.2506793143106023</v>
      </c>
      <c r="AC55" s="3">
        <f t="shared" si="16"/>
        <v>-0.68733017142234931</v>
      </c>
      <c r="AD55" s="2">
        <v>2.2118380362448731E-2</v>
      </c>
      <c r="AE55" s="4">
        <f t="shared" si="21"/>
        <v>3.5695878468114572</v>
      </c>
      <c r="AF55" s="3">
        <f t="shared" si="17"/>
        <v>5.9493130780190953</v>
      </c>
      <c r="AG55" s="3">
        <f t="shared" si="18"/>
        <v>-1.0126717304952262</v>
      </c>
      <c r="AH55" s="2">
        <v>6.9992353099582016E-2</v>
      </c>
      <c r="AI55" s="3">
        <f t="shared" si="19"/>
        <v>8.6194099033741729</v>
      </c>
      <c r="AJ55" s="3">
        <f t="shared" si="20"/>
        <v>-0.345147524156457</v>
      </c>
      <c r="AK55" s="2">
        <v>9.4767685469852037E-3</v>
      </c>
      <c r="AL55" s="3"/>
      <c r="AM55" s="3"/>
    </row>
    <row r="56" spans="1:39" x14ac:dyDescent="0.35">
      <c r="A56" t="s">
        <v>63</v>
      </c>
      <c r="B56" t="s">
        <v>62</v>
      </c>
      <c r="C56" t="s">
        <v>3</v>
      </c>
      <c r="D56" t="s">
        <v>3</v>
      </c>
      <c r="E56" t="s">
        <v>3</v>
      </c>
      <c r="F56" t="s">
        <v>3</v>
      </c>
      <c r="G56" s="6">
        <f>IF(H56="ND","ND",(H56*$H$29)+IF(O56="ND","ND",(O56*$O$29)))</f>
        <v>9.4923835260856233</v>
      </c>
      <c r="H56" s="4">
        <f t="shared" si="1"/>
        <v>7.4835207044009184</v>
      </c>
      <c r="I56" s="3">
        <f t="shared" si="2"/>
        <v>10.378305437316703</v>
      </c>
      <c r="J56" s="3">
        <f t="shared" si="3"/>
        <v>9.4576359329175741E-2</v>
      </c>
      <c r="K56" s="2">
        <v>0.76181469156264536</v>
      </c>
      <c r="L56" s="3">
        <f t="shared" si="4"/>
        <v>3.1413436050272416</v>
      </c>
      <c r="M56" s="3">
        <f t="shared" si="5"/>
        <v>-1.7146640987431896</v>
      </c>
      <c r="N56" s="2">
        <v>-0.24191023227268804</v>
      </c>
      <c r="O56" s="4">
        <f t="shared" si="6"/>
        <v>11.501246347770328</v>
      </c>
      <c r="P56" s="3">
        <f t="shared" si="7"/>
        <v>5.8354105796172133</v>
      </c>
      <c r="Q56" s="3">
        <f t="shared" si="8"/>
        <v>-1.0411473550956967</v>
      </c>
      <c r="R56" s="2">
        <v>0.10731940416059113</v>
      </c>
      <c r="S56" s="3">
        <f t="shared" si="9"/>
        <v>20</v>
      </c>
      <c r="T56" s="3">
        <f t="shared" si="10"/>
        <v>3.531642618377838</v>
      </c>
      <c r="U56" s="2">
        <v>0.19309262456403009</v>
      </c>
      <c r="V56" s="3"/>
      <c r="W56" s="6">
        <f>IF(X56="ND","ND",(X56*$X$29)+IF(AE56="ND","ND",(AE56*$AE$29)))</f>
        <v>8.1819790438361917</v>
      </c>
      <c r="X56" s="4">
        <f t="shared" si="12"/>
        <v>13.150306436165224</v>
      </c>
      <c r="Y56" s="3">
        <f t="shared" si="13"/>
        <v>11.575406209513488</v>
      </c>
      <c r="Z56" s="3">
        <f t="shared" si="14"/>
        <v>0.39385155237837194</v>
      </c>
      <c r="AA56" s="2">
        <v>1.7485877812663528</v>
      </c>
      <c r="AB56" s="3">
        <f t="shared" si="15"/>
        <v>15.512656776142824</v>
      </c>
      <c r="AC56" s="3">
        <f t="shared" si="16"/>
        <v>1.3781641940357061</v>
      </c>
      <c r="AD56" s="2">
        <v>0.41108297149444173</v>
      </c>
      <c r="AE56" s="4">
        <f t="shared" si="21"/>
        <v>3.2136516515071594</v>
      </c>
      <c r="AF56" s="3">
        <f t="shared" si="17"/>
        <v>5.3560860858452655</v>
      </c>
      <c r="AG56" s="3">
        <f t="shared" si="18"/>
        <v>-1.1609784785386836</v>
      </c>
      <c r="AH56" s="2">
        <v>4.4392279663183341E-2</v>
      </c>
      <c r="AI56" s="3">
        <f t="shared" si="19"/>
        <v>11.941100099516293</v>
      </c>
      <c r="AJ56" s="3">
        <f t="shared" si="20"/>
        <v>0.4852750248790732</v>
      </c>
      <c r="AK56" s="2">
        <v>5.5100417664549761E-2</v>
      </c>
      <c r="AL56" s="3"/>
      <c r="AM56" s="3"/>
    </row>
    <row r="57" spans="1:39" x14ac:dyDescent="0.35">
      <c r="A57" t="s">
        <v>61</v>
      </c>
      <c r="B57" t="s">
        <v>60</v>
      </c>
      <c r="C57" t="s">
        <v>3</v>
      </c>
      <c r="E57" t="s">
        <v>3</v>
      </c>
      <c r="F57" s="32"/>
      <c r="G57" s="6">
        <f>IF(H57="ND","ND",(H57*$H$29)+IF(O57="ND","ND",(O57*$O$29)))</f>
        <v>9.3866585112234446</v>
      </c>
      <c r="H57" s="4">
        <f t="shared" si="1"/>
        <v>9.4626103183267567</v>
      </c>
      <c r="I57" s="3">
        <f t="shared" si="2"/>
        <v>10.806848336715914</v>
      </c>
      <c r="J57" s="3">
        <f t="shared" si="3"/>
        <v>0.20171208417897871</v>
      </c>
      <c r="K57" s="2">
        <v>1.3487114979994479</v>
      </c>
      <c r="L57" s="3">
        <f t="shared" si="4"/>
        <v>7.4462532907430221</v>
      </c>
      <c r="M57" s="3">
        <f t="shared" si="5"/>
        <v>-0.63843667731424447</v>
      </c>
      <c r="N57" s="2">
        <v>-8.9088272277710878E-3</v>
      </c>
      <c r="O57" s="4">
        <f t="shared" si="6"/>
        <v>9.3107067041201326</v>
      </c>
      <c r="P57" s="3">
        <f t="shared" si="7"/>
        <v>12.139697265642978</v>
      </c>
      <c r="Q57" s="3">
        <f t="shared" si="8"/>
        <v>0.53492431641074456</v>
      </c>
      <c r="R57" s="2">
        <v>0.37329584004813354</v>
      </c>
      <c r="S57" s="3">
        <f t="shared" si="9"/>
        <v>5.0672208618358638</v>
      </c>
      <c r="T57" s="3">
        <f t="shared" si="10"/>
        <v>-1.233194784541034</v>
      </c>
      <c r="U57" s="2">
        <v>-4.1818013167365109E-3</v>
      </c>
      <c r="V57" s="1"/>
      <c r="W57" s="6">
        <f>IF(X57="ND","ND",(X57*$X$29)+IF(AE57="ND","ND",(AE57*$AE$29)))</f>
        <v>8.9013792213275043</v>
      </c>
      <c r="X57" s="4">
        <f t="shared" si="12"/>
        <v>9.9062277486860317</v>
      </c>
      <c r="Y57" s="3">
        <f t="shared" si="13"/>
        <v>11.339129818673475</v>
      </c>
      <c r="Z57" s="3">
        <f t="shared" si="14"/>
        <v>0.33478245466836892</v>
      </c>
      <c r="AA57" s="2">
        <v>1.3978630577296749</v>
      </c>
      <c r="AB57" s="3">
        <f t="shared" si="15"/>
        <v>7.7568746437048643</v>
      </c>
      <c r="AC57" s="3">
        <f t="shared" si="16"/>
        <v>-0.56078133907378391</v>
      </c>
      <c r="AD57" s="2">
        <v>4.594948620125594E-2</v>
      </c>
      <c r="AE57" s="4">
        <f t="shared" si="21"/>
        <v>7.8965306939689777</v>
      </c>
      <c r="AF57" s="3">
        <f t="shared" si="17"/>
        <v>13.160884489948296</v>
      </c>
      <c r="AG57" s="3">
        <f t="shared" si="18"/>
        <v>0.79022112248707399</v>
      </c>
      <c r="AH57" s="2">
        <v>0.3811999686881925</v>
      </c>
      <c r="AI57" s="3">
        <f t="shared" si="19"/>
        <v>8.0992197705065045</v>
      </c>
      <c r="AJ57" s="3">
        <f t="shared" si="20"/>
        <v>-0.47519505737337386</v>
      </c>
      <c r="AK57" s="2">
        <v>2.3319203838609859E-3</v>
      </c>
      <c r="AL57" s="1"/>
      <c r="AM57" s="1"/>
    </row>
    <row r="58" spans="1:39" x14ac:dyDescent="0.35">
      <c r="A58" t="s">
        <v>59</v>
      </c>
      <c r="B58" t="s">
        <v>58</v>
      </c>
      <c r="C58" t="s">
        <v>3</v>
      </c>
      <c r="E58" t="s">
        <v>3</v>
      </c>
      <c r="F58" t="s">
        <v>3</v>
      </c>
      <c r="G58" s="6">
        <f>IF(O58="ND","ND",(O58*$O$29))</f>
        <v>7.2753083121387911</v>
      </c>
      <c r="H58" s="4" t="str">
        <f t="shared" si="1"/>
        <v>ND</v>
      </c>
      <c r="I58" s="3" t="str">
        <f t="shared" si="2"/>
        <v>ND</v>
      </c>
      <c r="J58" s="3" t="str">
        <f t="shared" si="3"/>
        <v>ND</v>
      </c>
      <c r="K58" s="2" t="s">
        <v>0</v>
      </c>
      <c r="L58" s="3" t="str">
        <f t="shared" si="4"/>
        <v>ND</v>
      </c>
      <c r="M58" s="3" t="str">
        <f t="shared" si="5"/>
        <v>ND</v>
      </c>
      <c r="N58" s="2" t="s">
        <v>0</v>
      </c>
      <c r="O58" s="4">
        <f t="shared" si="6"/>
        <v>14.550616624277582</v>
      </c>
      <c r="P58" s="3">
        <f t="shared" si="7"/>
        <v>20</v>
      </c>
      <c r="Q58" s="3">
        <f t="shared" si="8"/>
        <v>2.5099450958990546</v>
      </c>
      <c r="R58" s="2">
        <v>0.70659856810873978</v>
      </c>
      <c r="S58" s="3">
        <f t="shared" si="9"/>
        <v>6.3765415606939566</v>
      </c>
      <c r="T58" s="3">
        <f t="shared" si="10"/>
        <v>-0.90586460982651074</v>
      </c>
      <c r="U58" s="2">
        <v>9.3703656996451112E-3</v>
      </c>
      <c r="V58" s="3"/>
      <c r="W58" s="6">
        <f>IF(AE58="ND","ND",(AE58*$AE$29))</f>
        <v>5.9865769391319823</v>
      </c>
      <c r="X58" s="4" t="str">
        <f t="shared" si="12"/>
        <v>ND</v>
      </c>
      <c r="Y58" s="3" t="str">
        <f t="shared" si="13"/>
        <v>ND</v>
      </c>
      <c r="Z58" s="3" t="str">
        <f t="shared" si="14"/>
        <v>ND</v>
      </c>
      <c r="AA58" s="2" t="s">
        <v>0</v>
      </c>
      <c r="AB58" s="3" t="str">
        <f t="shared" si="15"/>
        <v>ND</v>
      </c>
      <c r="AC58" s="3" t="str">
        <f t="shared" si="16"/>
        <v>ND</v>
      </c>
      <c r="AD58" s="2" t="s">
        <v>0</v>
      </c>
      <c r="AE58" s="4">
        <f t="shared" si="21"/>
        <v>11.973153878263965</v>
      </c>
      <c r="AF58" s="3">
        <f t="shared" si="17"/>
        <v>19.955256463773274</v>
      </c>
      <c r="AG58" s="3">
        <f t="shared" si="18"/>
        <v>2.4888141159433181</v>
      </c>
      <c r="AH58" s="2">
        <v>0.67440379079809554</v>
      </c>
      <c r="AI58" s="3">
        <f t="shared" si="19"/>
        <v>8.6633904995661446</v>
      </c>
      <c r="AJ58" s="3">
        <f t="shared" si="20"/>
        <v>-0.33415237510846368</v>
      </c>
      <c r="AK58" s="2">
        <v>1.0080845137563799E-2</v>
      </c>
      <c r="AL58" s="3"/>
      <c r="AM58" s="3"/>
    </row>
    <row r="59" spans="1:39" x14ac:dyDescent="0.35">
      <c r="A59" t="s">
        <v>57</v>
      </c>
      <c r="B59" t="s">
        <v>56</v>
      </c>
      <c r="C59" t="s">
        <v>3</v>
      </c>
      <c r="D59" t="s">
        <v>3</v>
      </c>
      <c r="E59" t="s">
        <v>3</v>
      </c>
      <c r="F59" s="32"/>
      <c r="G59" s="6">
        <f>IF(H59="ND","ND",(H59*$H$29)+IF(O59="ND","ND",(O59*$O$29)))</f>
        <v>8.7429775774819998</v>
      </c>
      <c r="H59" s="4">
        <f t="shared" si="1"/>
        <v>9.9741841458568583</v>
      </c>
      <c r="I59" s="3">
        <f t="shared" si="2"/>
        <v>11.879532451786169</v>
      </c>
      <c r="J59" s="3">
        <f t="shared" si="3"/>
        <v>0.46988311294654206</v>
      </c>
      <c r="K59" s="2">
        <v>2.8177706804822584</v>
      </c>
      <c r="L59" s="3">
        <f t="shared" si="4"/>
        <v>7.1161616869628936</v>
      </c>
      <c r="M59" s="3">
        <f t="shared" si="5"/>
        <v>-0.72095957825927648</v>
      </c>
      <c r="N59" s="2">
        <v>-2.6774894831814611E-2</v>
      </c>
      <c r="O59" s="4">
        <f t="shared" si="6"/>
        <v>7.5117710091071412</v>
      </c>
      <c r="P59" s="3">
        <f t="shared" si="7"/>
        <v>4.976265198660311</v>
      </c>
      <c r="Q59" s="3">
        <f t="shared" si="8"/>
        <v>-1.2559337003349222</v>
      </c>
      <c r="R59" s="2">
        <v>7.1072253972658248E-2</v>
      </c>
      <c r="S59" s="3">
        <f t="shared" si="9"/>
        <v>11.315029724777387</v>
      </c>
      <c r="T59" s="3">
        <f t="shared" si="10"/>
        <v>0.32875743119434692</v>
      </c>
      <c r="U59" s="2">
        <v>6.0486350092507912E-2</v>
      </c>
      <c r="V59" s="3"/>
      <c r="W59" s="6">
        <f>IF(X59="ND","ND",(X59*$X$29)+IF(AE59="ND","ND",(AE59*$AE$29)))</f>
        <v>8.1529604962221374</v>
      </c>
      <c r="X59" s="4">
        <f t="shared" si="12"/>
        <v>12.972761712127868</v>
      </c>
      <c r="Y59" s="3">
        <f t="shared" si="13"/>
        <v>12.513371564706043</v>
      </c>
      <c r="Z59" s="3">
        <f t="shared" si="14"/>
        <v>0.62834289117651076</v>
      </c>
      <c r="AA59" s="2">
        <v>3.1408878698081759</v>
      </c>
      <c r="AB59" s="3">
        <f t="shared" si="15"/>
        <v>13.661846933260605</v>
      </c>
      <c r="AC59" s="3">
        <f t="shared" si="16"/>
        <v>0.91546173331515135</v>
      </c>
      <c r="AD59" s="2">
        <v>0.32394892917521934</v>
      </c>
      <c r="AE59" s="4">
        <f t="shared" si="21"/>
        <v>3.3331592803164081</v>
      </c>
      <c r="AF59" s="3">
        <f t="shared" si="17"/>
        <v>5.5552654671940136</v>
      </c>
      <c r="AG59" s="3">
        <f t="shared" si="18"/>
        <v>-1.1111836332014966</v>
      </c>
      <c r="AH59" s="2">
        <v>5.2987651850918006E-2</v>
      </c>
      <c r="AI59" s="3">
        <f t="shared" si="19"/>
        <v>19.294786408864823</v>
      </c>
      <c r="AJ59" s="3">
        <f t="shared" si="20"/>
        <v>2.3236966022162062</v>
      </c>
      <c r="AK59" s="2">
        <v>0.15610381776730908</v>
      </c>
      <c r="AL59" s="3"/>
      <c r="AM59" s="3"/>
    </row>
    <row r="60" spans="1:39" x14ac:dyDescent="0.35">
      <c r="A60" t="s">
        <v>55</v>
      </c>
      <c r="B60" t="s">
        <v>54</v>
      </c>
      <c r="C60" t="s">
        <v>3</v>
      </c>
      <c r="D60" t="s">
        <v>3</v>
      </c>
      <c r="E60" t="s">
        <v>3</v>
      </c>
      <c r="F60" s="32"/>
      <c r="G60" s="6">
        <f>IF(H60="ND","ND",(H60*$H$29)+IF(O60="ND","ND",(O60*$O$29)))</f>
        <v>11.193086864266903</v>
      </c>
      <c r="H60" s="4">
        <f t="shared" si="1"/>
        <v>11.678274589228845</v>
      </c>
      <c r="I60" s="3">
        <f t="shared" si="2"/>
        <v>11.757330241028381</v>
      </c>
      <c r="J60" s="3">
        <f t="shared" si="3"/>
        <v>0.43933256025709538</v>
      </c>
      <c r="K60" s="2">
        <v>2.6504126695717782</v>
      </c>
      <c r="L60" s="3">
        <f t="shared" si="4"/>
        <v>11.559691111529542</v>
      </c>
      <c r="M60" s="3">
        <f t="shared" si="5"/>
        <v>0.38992277788238555</v>
      </c>
      <c r="N60" s="2">
        <v>0.21372924459714349</v>
      </c>
      <c r="O60" s="4">
        <f t="shared" si="6"/>
        <v>10.70789913930496</v>
      </c>
      <c r="P60" s="3">
        <f t="shared" si="7"/>
        <v>10.44963020742283</v>
      </c>
      <c r="Q60" s="3">
        <f t="shared" si="8"/>
        <v>0.11240755185570747</v>
      </c>
      <c r="R60" s="2">
        <v>0.30199229137660005</v>
      </c>
      <c r="S60" s="3">
        <f t="shared" si="9"/>
        <v>11.095302537128152</v>
      </c>
      <c r="T60" s="3">
        <f t="shared" si="10"/>
        <v>0.27382563428203821</v>
      </c>
      <c r="U60" s="2">
        <v>5.8212056599966866E-2</v>
      </c>
      <c r="V60" s="3"/>
      <c r="W60" s="6">
        <f>IF(X60="ND","ND",(X60*$X$29)+IF(AE60="ND","ND",(AE60*$AE$29)))</f>
        <v>8.0938347701981446</v>
      </c>
      <c r="X60" s="4">
        <f t="shared" si="12"/>
        <v>10.427040370498361</v>
      </c>
      <c r="Y60" s="3">
        <f t="shared" si="13"/>
        <v>11.220190081938833</v>
      </c>
      <c r="Z60" s="3">
        <f t="shared" si="14"/>
        <v>0.3050475204847084</v>
      </c>
      <c r="AA60" s="2">
        <v>1.221310901437306</v>
      </c>
      <c r="AB60" s="3">
        <f t="shared" si="15"/>
        <v>9.2373158033376512</v>
      </c>
      <c r="AC60" s="3">
        <f t="shared" si="16"/>
        <v>-0.19067104916558714</v>
      </c>
      <c r="AD60" s="2">
        <v>0.11564698816271002</v>
      </c>
      <c r="AE60" s="4">
        <f t="shared" si="21"/>
        <v>5.7606291698979293</v>
      </c>
      <c r="AF60" s="3">
        <f t="shared" si="17"/>
        <v>9.6010486164965485</v>
      </c>
      <c r="AG60" s="3">
        <f t="shared" si="18"/>
        <v>-9.9737845875863054E-2</v>
      </c>
      <c r="AH60" s="2">
        <v>0.22757907654377824</v>
      </c>
      <c r="AI60" s="3">
        <f t="shared" si="19"/>
        <v>6.0747720395267857</v>
      </c>
      <c r="AJ60" s="3">
        <f t="shared" si="20"/>
        <v>-0.98130699011830358</v>
      </c>
      <c r="AK60" s="2">
        <v>-2.5474011982239975E-2</v>
      </c>
      <c r="AL60" s="3"/>
      <c r="AM60" s="3"/>
    </row>
    <row r="61" spans="1:39" x14ac:dyDescent="0.35">
      <c r="A61" t="s">
        <v>53</v>
      </c>
      <c r="B61" t="s">
        <v>52</v>
      </c>
      <c r="C61" t="s">
        <v>3</v>
      </c>
      <c r="D61" t="s">
        <v>3</v>
      </c>
      <c r="E61" t="s">
        <v>3</v>
      </c>
      <c r="F61" s="32"/>
      <c r="G61" s="6">
        <f>IF(H61="ND","ND",(H61*$H$29))</f>
        <v>7.4907759673115999</v>
      </c>
      <c r="H61" s="4">
        <f t="shared" si="1"/>
        <v>14.9815519346232</v>
      </c>
      <c r="I61" s="3">
        <f t="shared" si="2"/>
        <v>19.631268960483037</v>
      </c>
      <c r="J61" s="3">
        <f t="shared" si="3"/>
        <v>2.4078172401207594</v>
      </c>
      <c r="K61" s="2">
        <v>13.433905979122864</v>
      </c>
      <c r="L61" s="3">
        <f t="shared" si="4"/>
        <v>8.0069763958334459</v>
      </c>
      <c r="M61" s="3">
        <f t="shared" si="5"/>
        <v>-0.49825590104163836</v>
      </c>
      <c r="N61" s="2">
        <v>2.1440072253378961E-2</v>
      </c>
      <c r="O61" s="4" t="str">
        <f t="shared" si="6"/>
        <v>ND</v>
      </c>
      <c r="P61" s="3" t="str">
        <f t="shared" si="7"/>
        <v>ND</v>
      </c>
      <c r="Q61" s="3" t="str">
        <f t="shared" si="8"/>
        <v>ND</v>
      </c>
      <c r="R61" s="2" t="s">
        <v>0</v>
      </c>
      <c r="S61" s="3" t="str">
        <f t="shared" si="9"/>
        <v>ND</v>
      </c>
      <c r="T61" s="3" t="str">
        <f t="shared" si="10"/>
        <v>ND</v>
      </c>
      <c r="U61" s="2" t="s">
        <v>0</v>
      </c>
      <c r="V61" s="3"/>
      <c r="W61" s="6">
        <f>IF(X61="ND","ND",(X61*$X$29))</f>
        <v>7.3964966074833658</v>
      </c>
      <c r="X61" s="4">
        <f t="shared" si="12"/>
        <v>14.792993214966732</v>
      </c>
      <c r="Y61" s="3">
        <f t="shared" si="13"/>
        <v>18.711314652808326</v>
      </c>
      <c r="Z61" s="3">
        <f t="shared" si="14"/>
        <v>2.1778286632020816</v>
      </c>
      <c r="AA61" s="2">
        <v>12.341010947456876</v>
      </c>
      <c r="AB61" s="3">
        <f t="shared" si="15"/>
        <v>8.9155110582043378</v>
      </c>
      <c r="AC61" s="3">
        <f t="shared" si="16"/>
        <v>-0.27112223544891573</v>
      </c>
      <c r="AD61" s="2">
        <v>0.10049678330033118</v>
      </c>
      <c r="AE61" s="4" t="str">
        <f t="shared" si="21"/>
        <v>ND</v>
      </c>
      <c r="AF61" s="3" t="str">
        <f t="shared" si="17"/>
        <v>ND</v>
      </c>
      <c r="AG61" s="3" t="str">
        <f t="shared" si="18"/>
        <v>ND</v>
      </c>
      <c r="AH61" s="2" t="s">
        <v>0</v>
      </c>
      <c r="AI61" s="3" t="str">
        <f t="shared" si="19"/>
        <v>ND</v>
      </c>
      <c r="AJ61" s="3" t="str">
        <f t="shared" si="20"/>
        <v>ND</v>
      </c>
      <c r="AK61" s="2" t="s">
        <v>0</v>
      </c>
      <c r="AL61" s="3"/>
      <c r="AM61" s="3"/>
    </row>
    <row r="62" spans="1:39" x14ac:dyDescent="0.35">
      <c r="A62" t="s">
        <v>51</v>
      </c>
      <c r="B62" t="s">
        <v>50</v>
      </c>
      <c r="C62" t="s">
        <v>3</v>
      </c>
      <c r="D62" t="s">
        <v>3</v>
      </c>
      <c r="E62" t="s">
        <v>3</v>
      </c>
      <c r="F62" s="32"/>
      <c r="G62" s="6">
        <f t="shared" ref="G62:G70" si="24">IF(H62="ND","ND",(H62*$H$29)+IF(O62="ND","ND",(O62*$O$29)))</f>
        <v>7.3842576395810582</v>
      </c>
      <c r="H62" s="4">
        <f t="shared" si="1"/>
        <v>4.8563521205111781</v>
      </c>
      <c r="I62" s="3">
        <f t="shared" si="2"/>
        <v>2.5034455168525156</v>
      </c>
      <c r="J62" s="3">
        <f t="shared" si="3"/>
        <v>-1.8741386207868711</v>
      </c>
      <c r="K62" s="2">
        <v>-10.022940218475435</v>
      </c>
      <c r="L62" s="3">
        <f t="shared" si="4"/>
        <v>8.3857120259991706</v>
      </c>
      <c r="M62" s="3">
        <f t="shared" si="5"/>
        <v>-0.40357199350020723</v>
      </c>
      <c r="N62" s="2">
        <v>4.1938977088013862E-2</v>
      </c>
      <c r="O62" s="4">
        <f t="shared" si="6"/>
        <v>9.9121631586509373</v>
      </c>
      <c r="P62" s="3">
        <f t="shared" si="7"/>
        <v>10.570359358477763</v>
      </c>
      <c r="Q62" s="3">
        <f t="shared" si="8"/>
        <v>0.14258983961944088</v>
      </c>
      <c r="R62" s="2">
        <v>0.30708582707771248</v>
      </c>
      <c r="S62" s="3">
        <f t="shared" si="9"/>
        <v>8.9248688589106973</v>
      </c>
      <c r="T62" s="3">
        <f t="shared" si="10"/>
        <v>-0.26878278527232563</v>
      </c>
      <c r="U62" s="2">
        <v>3.5746911329724407E-2</v>
      </c>
      <c r="V62" s="3"/>
      <c r="W62" s="6">
        <f t="shared" ref="W62:W67" si="25">IF(X62="ND","ND",(X62*$X$29)+IF(AE62="ND","ND",(AE62*$AE$29)))</f>
        <v>6.8788424080254522</v>
      </c>
      <c r="X62" s="4">
        <f t="shared" si="12"/>
        <v>7.5792764613946249</v>
      </c>
      <c r="Y62" s="3">
        <f t="shared" si="13"/>
        <v>4.6684019401337373</v>
      </c>
      <c r="Z62" s="3">
        <f t="shared" si="14"/>
        <v>-1.3328995149665657</v>
      </c>
      <c r="AA62" s="2">
        <v>-8.5040538569122504</v>
      </c>
      <c r="AB62" s="3">
        <f t="shared" si="15"/>
        <v>11.945588243285956</v>
      </c>
      <c r="AC62" s="3">
        <f t="shared" si="16"/>
        <v>0.48639706082148881</v>
      </c>
      <c r="AD62" s="2">
        <v>0.24314940355236958</v>
      </c>
      <c r="AE62" s="4">
        <f t="shared" si="21"/>
        <v>6.1784083546562805</v>
      </c>
      <c r="AF62" s="3">
        <f t="shared" si="17"/>
        <v>10.297347257760467</v>
      </c>
      <c r="AG62" s="3">
        <f t="shared" si="18"/>
        <v>7.4336814440116861E-2</v>
      </c>
      <c r="AH62" s="2">
        <v>0.25762709624817787</v>
      </c>
      <c r="AI62" s="3">
        <f t="shared" si="19"/>
        <v>8.8564319316084923</v>
      </c>
      <c r="AJ62" s="3">
        <f t="shared" si="20"/>
        <v>-0.28589201709787687</v>
      </c>
      <c r="AK62" s="2">
        <v>1.2732282821572127E-2</v>
      </c>
      <c r="AL62" s="3"/>
      <c r="AM62" s="3"/>
    </row>
    <row r="63" spans="1:39" x14ac:dyDescent="0.35">
      <c r="A63" t="s">
        <v>49</v>
      </c>
      <c r="B63" t="s">
        <v>48</v>
      </c>
      <c r="C63" t="s">
        <v>3</v>
      </c>
      <c r="D63" t="s">
        <v>3</v>
      </c>
      <c r="E63" t="s">
        <v>3</v>
      </c>
      <c r="F63" t="s">
        <v>3</v>
      </c>
      <c r="G63" s="6">
        <f t="shared" si="24"/>
        <v>9.1235573638488283</v>
      </c>
      <c r="H63" s="4">
        <f t="shared" si="1"/>
        <v>3.8724891805019759</v>
      </c>
      <c r="I63" s="3">
        <f t="shared" si="2"/>
        <v>1.7739731733581916</v>
      </c>
      <c r="J63" s="3">
        <f t="shared" si="3"/>
        <v>-2.0565067066604521</v>
      </c>
      <c r="K63" s="2">
        <v>-11.021965028782622</v>
      </c>
      <c r="L63" s="3">
        <f t="shared" si="4"/>
        <v>7.0202631912176523</v>
      </c>
      <c r="M63" s="3">
        <f t="shared" si="5"/>
        <v>-0.74493420219558693</v>
      </c>
      <c r="N63" s="2">
        <v>-3.1965360110209895E-2</v>
      </c>
      <c r="O63" s="4">
        <f t="shared" si="6"/>
        <v>14.374625547195679</v>
      </c>
      <c r="P63" s="3">
        <f t="shared" si="7"/>
        <v>19.90325982154954</v>
      </c>
      <c r="Q63" s="3">
        <f t="shared" si="8"/>
        <v>2.4758149553873849</v>
      </c>
      <c r="R63" s="2">
        <v>0.70083879633328605</v>
      </c>
      <c r="S63" s="3">
        <f t="shared" si="9"/>
        <v>6.0816741356648887</v>
      </c>
      <c r="T63" s="3">
        <f t="shared" si="10"/>
        <v>-0.97958146608377783</v>
      </c>
      <c r="U63" s="2">
        <v>6.318330705338937E-3</v>
      </c>
      <c r="V63" s="3"/>
      <c r="W63" s="6">
        <f t="shared" si="25"/>
        <v>8.2978987230053818</v>
      </c>
      <c r="X63" s="4">
        <f t="shared" si="12"/>
        <v>4.5957974460107618</v>
      </c>
      <c r="Y63" s="3">
        <f t="shared" si="13"/>
        <v>1.9417203781244758</v>
      </c>
      <c r="Z63" s="3">
        <f t="shared" si="14"/>
        <v>-2.014569905468881</v>
      </c>
      <c r="AA63" s="2">
        <v>-12.551494371846296</v>
      </c>
      <c r="AB63" s="3">
        <f t="shared" si="15"/>
        <v>8.5769130478401898</v>
      </c>
      <c r="AC63" s="3">
        <f t="shared" si="16"/>
        <v>-0.35577173803995271</v>
      </c>
      <c r="AD63" s="2">
        <v>8.455597042982621E-2</v>
      </c>
      <c r="AE63" s="4">
        <f t="shared" si="21"/>
        <v>12</v>
      </c>
      <c r="AF63" s="3">
        <f t="shared" si="17"/>
        <v>20</v>
      </c>
      <c r="AG63" s="3">
        <f t="shared" si="18"/>
        <v>2.5160880842630902</v>
      </c>
      <c r="AH63" s="2">
        <v>0.67911170598806103</v>
      </c>
      <c r="AI63" s="3">
        <f t="shared" si="19"/>
        <v>9.0544697183576144</v>
      </c>
      <c r="AJ63" s="3">
        <f t="shared" si="20"/>
        <v>-0.23638257041059657</v>
      </c>
      <c r="AK63" s="2">
        <v>1.5452345789862987E-2</v>
      </c>
      <c r="AL63" s="3"/>
      <c r="AM63" s="3"/>
    </row>
    <row r="64" spans="1:39" x14ac:dyDescent="0.35">
      <c r="A64" t="s">
        <v>47</v>
      </c>
      <c r="B64" t="s">
        <v>46</v>
      </c>
      <c r="C64" t="s">
        <v>3</v>
      </c>
      <c r="E64" t="s">
        <v>3</v>
      </c>
      <c r="F64" s="32"/>
      <c r="G64" s="6">
        <f t="shared" si="24"/>
        <v>12.149252756941729</v>
      </c>
      <c r="H64" s="4">
        <f t="shared" si="1"/>
        <v>11.953646732563083</v>
      </c>
      <c r="I64" s="3">
        <f t="shared" si="2"/>
        <v>13.997042950533231</v>
      </c>
      <c r="J64" s="3">
        <f t="shared" si="3"/>
        <v>0.99926073763330758</v>
      </c>
      <c r="K64" s="2">
        <v>5.7177374073917875</v>
      </c>
      <c r="L64" s="3">
        <f t="shared" si="4"/>
        <v>8.8885524056078609</v>
      </c>
      <c r="M64" s="3">
        <f t="shared" si="5"/>
        <v>-0.27786189859803484</v>
      </c>
      <c r="N64" s="2">
        <v>6.9154998680964752E-2</v>
      </c>
      <c r="O64" s="4">
        <f t="shared" si="6"/>
        <v>12.344858781320376</v>
      </c>
      <c r="P64" s="3">
        <f t="shared" si="7"/>
        <v>16.230102781962778</v>
      </c>
      <c r="Q64" s="3">
        <f t="shared" si="8"/>
        <v>1.5575256954906944</v>
      </c>
      <c r="R64" s="2">
        <v>0.54586912783611796</v>
      </c>
      <c r="S64" s="3">
        <f t="shared" si="9"/>
        <v>6.5169927803567749</v>
      </c>
      <c r="T64" s="3">
        <f t="shared" si="10"/>
        <v>-0.87075180491080617</v>
      </c>
      <c r="U64" s="2">
        <v>1.0824110674566123E-2</v>
      </c>
      <c r="V64" s="1"/>
      <c r="W64" s="6">
        <f t="shared" si="25"/>
        <v>11.436651629356614</v>
      </c>
      <c r="X64" s="4">
        <f t="shared" si="12"/>
        <v>13.085004543922793</v>
      </c>
      <c r="Y64" s="3">
        <f t="shared" si="13"/>
        <v>13.345335280637212</v>
      </c>
      <c r="Z64" s="3">
        <f t="shared" si="14"/>
        <v>0.83633382015930313</v>
      </c>
      <c r="AA64" s="2">
        <v>4.3758408975953849</v>
      </c>
      <c r="AB64" s="3">
        <f t="shared" si="15"/>
        <v>12.694508438851164</v>
      </c>
      <c r="AC64" s="3">
        <f t="shared" si="16"/>
        <v>0.67362710971279094</v>
      </c>
      <c r="AD64" s="2">
        <v>0.27840772264174563</v>
      </c>
      <c r="AE64" s="4">
        <f t="shared" si="21"/>
        <v>9.7882987147904377</v>
      </c>
      <c r="AF64" s="3">
        <f t="shared" si="17"/>
        <v>16.313831191317398</v>
      </c>
      <c r="AG64" s="3">
        <f t="shared" si="18"/>
        <v>1.578457797829349</v>
      </c>
      <c r="AH64" s="2">
        <v>0.51726199580588017</v>
      </c>
      <c r="AI64" s="3">
        <f t="shared" si="19"/>
        <v>8.4517282568585941</v>
      </c>
      <c r="AJ64" s="3">
        <f t="shared" si="20"/>
        <v>-0.38706793578535165</v>
      </c>
      <c r="AK64" s="2">
        <v>7.1736493057725781E-3</v>
      </c>
      <c r="AL64" s="1"/>
      <c r="AM64" s="1"/>
    </row>
    <row r="65" spans="1:39" x14ac:dyDescent="0.35">
      <c r="A65" t="s">
        <v>45</v>
      </c>
      <c r="B65" t="s">
        <v>44</v>
      </c>
      <c r="C65" t="s">
        <v>3</v>
      </c>
      <c r="E65" t="s">
        <v>3</v>
      </c>
      <c r="G65" s="6">
        <f t="shared" si="24"/>
        <v>5.4079914919638128</v>
      </c>
      <c r="H65" s="4">
        <f t="shared" si="1"/>
        <v>2.2516838766990785</v>
      </c>
      <c r="I65" s="3">
        <f t="shared" si="2"/>
        <v>0</v>
      </c>
      <c r="J65" s="3">
        <f t="shared" si="3"/>
        <v>-2.5968919709345988</v>
      </c>
      <c r="K65" s="2">
        <v>-13.98223235597556</v>
      </c>
      <c r="L65" s="3">
        <f t="shared" si="4"/>
        <v>5.6292096917476959</v>
      </c>
      <c r="M65" s="3">
        <f t="shared" si="5"/>
        <v>-1.092697577063076</v>
      </c>
      <c r="N65" s="2">
        <v>-0.10725553889017592</v>
      </c>
      <c r="O65" s="4">
        <f t="shared" si="6"/>
        <v>8.5642991072285461</v>
      </c>
      <c r="P65" s="3">
        <f t="shared" si="7"/>
        <v>7.5877061096848326</v>
      </c>
      <c r="Q65" s="3">
        <f t="shared" si="8"/>
        <v>-0.60307347257879196</v>
      </c>
      <c r="R65" s="2">
        <v>0.18124835804876976</v>
      </c>
      <c r="S65" s="3">
        <f t="shared" si="9"/>
        <v>10.029188603544114</v>
      </c>
      <c r="T65" s="3">
        <f t="shared" si="10"/>
        <v>7.2971508860284464E-3</v>
      </c>
      <c r="U65" s="2">
        <v>4.7177209217638572E-2</v>
      </c>
      <c r="V65" s="1"/>
      <c r="W65" s="6">
        <f t="shared" si="25"/>
        <v>4.2026019199058346</v>
      </c>
      <c r="X65" s="4">
        <f t="shared" si="12"/>
        <v>3.8075071483751834</v>
      </c>
      <c r="Y65" s="3">
        <f t="shared" si="13"/>
        <v>0</v>
      </c>
      <c r="Z65" s="3">
        <f t="shared" si="14"/>
        <v>-3.6079806434426258</v>
      </c>
      <c r="AA65" s="2">
        <v>-22.012423389246511</v>
      </c>
      <c r="AB65" s="3">
        <f t="shared" si="15"/>
        <v>9.5187678709379586</v>
      </c>
      <c r="AC65" s="3">
        <f t="shared" si="16"/>
        <v>-0.12030803226551022</v>
      </c>
      <c r="AD65" s="2">
        <v>0.12889743442731771</v>
      </c>
      <c r="AE65" s="4">
        <f t="shared" si="21"/>
        <v>4.5976966914364867</v>
      </c>
      <c r="AF65" s="3">
        <f t="shared" si="17"/>
        <v>7.6628278190608121</v>
      </c>
      <c r="AG65" s="3">
        <f t="shared" si="18"/>
        <v>-0.58429304523479708</v>
      </c>
      <c r="AH65" s="2">
        <v>0.14393724061098134</v>
      </c>
      <c r="AI65" s="3">
        <f t="shared" si="19"/>
        <v>11.127829813910571</v>
      </c>
      <c r="AJ65" s="3">
        <f t="shared" si="20"/>
        <v>0.28195745347764262</v>
      </c>
      <c r="AK65" s="2">
        <v>4.3930092933089027E-2</v>
      </c>
      <c r="AL65" s="1"/>
      <c r="AM65" s="1"/>
    </row>
    <row r="66" spans="1:39" x14ac:dyDescent="0.35">
      <c r="A66" t="s">
        <v>43</v>
      </c>
      <c r="B66" t="s">
        <v>42</v>
      </c>
      <c r="C66" t="s">
        <v>3</v>
      </c>
      <c r="D66" t="s">
        <v>3</v>
      </c>
      <c r="E66" t="s">
        <v>3</v>
      </c>
      <c r="F66" t="s">
        <v>3</v>
      </c>
      <c r="G66" s="6">
        <f t="shared" si="24"/>
        <v>10.563581134258332</v>
      </c>
      <c r="H66" s="4">
        <f t="shared" si="1"/>
        <v>10.996482426056904</v>
      </c>
      <c r="I66" s="3">
        <f t="shared" si="2"/>
        <v>12.475842228544504</v>
      </c>
      <c r="J66" s="3">
        <f t="shared" si="3"/>
        <v>0.61896055713612597</v>
      </c>
      <c r="K66" s="2">
        <v>3.6344270855169638</v>
      </c>
      <c r="L66" s="3">
        <f t="shared" si="4"/>
        <v>8.7774427223255014</v>
      </c>
      <c r="M66" s="3">
        <f t="shared" si="5"/>
        <v>-0.3056393194186246</v>
      </c>
      <c r="N66" s="2">
        <v>6.3141234349325615E-2</v>
      </c>
      <c r="O66" s="4">
        <f t="shared" si="6"/>
        <v>10.130679842459759</v>
      </c>
      <c r="P66" s="3">
        <f t="shared" si="7"/>
        <v>9.1538154313930722</v>
      </c>
      <c r="Q66" s="3">
        <f t="shared" si="8"/>
        <v>-0.21154614215173181</v>
      </c>
      <c r="R66" s="2">
        <v>0.24732215772566979</v>
      </c>
      <c r="S66" s="3">
        <f t="shared" si="9"/>
        <v>11.595976459059788</v>
      </c>
      <c r="T66" s="3">
        <f t="shared" si="10"/>
        <v>0.39899411476494689</v>
      </c>
      <c r="U66" s="2">
        <v>6.3394298518758774E-2</v>
      </c>
      <c r="V66" s="3"/>
      <c r="W66" s="6">
        <f t="shared" si="25"/>
        <v>8.0323028070617628</v>
      </c>
      <c r="X66" s="4">
        <f t="shared" si="12"/>
        <v>10.939325984095401</v>
      </c>
      <c r="Y66" s="3">
        <f t="shared" si="13"/>
        <v>12.313992846886755</v>
      </c>
      <c r="Z66" s="3">
        <f t="shared" si="14"/>
        <v>0.57849821172168858</v>
      </c>
      <c r="AA66" s="2">
        <v>2.8449334350986302</v>
      </c>
      <c r="AB66" s="3">
        <f t="shared" si="15"/>
        <v>8.877325689908373</v>
      </c>
      <c r="AC66" s="3">
        <f t="shared" si="16"/>
        <v>-0.28066857752290691</v>
      </c>
      <c r="AD66" s="2">
        <v>9.8699059179794713E-2</v>
      </c>
      <c r="AE66" s="4">
        <f t="shared" si="21"/>
        <v>5.1252796300281256</v>
      </c>
      <c r="AF66" s="3">
        <f t="shared" si="17"/>
        <v>8.5421327167135424</v>
      </c>
      <c r="AG66" s="3">
        <f t="shared" si="18"/>
        <v>-0.36446682082161419</v>
      </c>
      <c r="AH66" s="2">
        <v>0.18188269867317772</v>
      </c>
      <c r="AI66" s="3">
        <f t="shared" si="19"/>
        <v>17.997106843646048</v>
      </c>
      <c r="AJ66" s="3">
        <f t="shared" si="20"/>
        <v>1.9992767109115122</v>
      </c>
      <c r="AK66" s="2">
        <v>0.13828009741574321</v>
      </c>
      <c r="AL66" s="3"/>
      <c r="AM66" s="3"/>
    </row>
    <row r="67" spans="1:39" x14ac:dyDescent="0.35">
      <c r="A67" t="s">
        <v>41</v>
      </c>
      <c r="B67" t="s">
        <v>40</v>
      </c>
      <c r="C67" t="s">
        <v>3</v>
      </c>
      <c r="E67" t="s">
        <v>3</v>
      </c>
      <c r="F67" t="s">
        <v>3</v>
      </c>
      <c r="G67" s="6">
        <f t="shared" si="24"/>
        <v>9.0211570692991874</v>
      </c>
      <c r="H67" s="4">
        <f t="shared" si="1"/>
        <v>9.1214498262389903</v>
      </c>
      <c r="I67" s="3">
        <f t="shared" si="2"/>
        <v>10.236102097303641</v>
      </c>
      <c r="J67" s="3">
        <f t="shared" si="3"/>
        <v>5.9025524325910503E-2</v>
      </c>
      <c r="K67" s="2">
        <v>0.5670647931620052</v>
      </c>
      <c r="L67" s="3">
        <f t="shared" si="4"/>
        <v>7.44947141964201</v>
      </c>
      <c r="M67" s="3">
        <f t="shared" si="5"/>
        <v>-0.6376321450894975</v>
      </c>
      <c r="N67" s="2">
        <v>-8.7346473703938665E-3</v>
      </c>
      <c r="O67" s="4">
        <f t="shared" si="6"/>
        <v>8.9208643123593845</v>
      </c>
      <c r="P67" s="3">
        <f t="shared" si="7"/>
        <v>7.637972099919156</v>
      </c>
      <c r="Q67" s="3">
        <f t="shared" si="8"/>
        <v>-0.59050697502021099</v>
      </c>
      <c r="R67" s="2">
        <v>0.1833690688594819</v>
      </c>
      <c r="S67" s="3">
        <f t="shared" si="9"/>
        <v>10.845202631019726</v>
      </c>
      <c r="T67" s="3">
        <f t="shared" si="10"/>
        <v>0.21130065775493154</v>
      </c>
      <c r="U67" s="2">
        <v>5.5623389284679803E-2</v>
      </c>
      <c r="V67" s="3"/>
      <c r="W67" s="6">
        <f t="shared" si="25"/>
        <v>8.7389848435686712</v>
      </c>
      <c r="X67" s="4">
        <f t="shared" si="12"/>
        <v>12.936569818966134</v>
      </c>
      <c r="Y67" s="3">
        <f t="shared" si="13"/>
        <v>10.793081152678937</v>
      </c>
      <c r="Z67" s="3">
        <f t="shared" si="14"/>
        <v>0.19827028816973435</v>
      </c>
      <c r="AA67" s="2">
        <v>0.58731754898189692</v>
      </c>
      <c r="AB67" s="3">
        <f t="shared" si="15"/>
        <v>16.151802818396934</v>
      </c>
      <c r="AC67" s="3">
        <f t="shared" si="16"/>
        <v>1.5379507045992338</v>
      </c>
      <c r="AD67" s="2">
        <v>0.44117324711519723</v>
      </c>
      <c r="AE67" s="4">
        <f t="shared" si="21"/>
        <v>4.541399868171208</v>
      </c>
      <c r="AF67" s="3">
        <f t="shared" si="17"/>
        <v>7.5689997802853464</v>
      </c>
      <c r="AG67" s="3">
        <f t="shared" si="18"/>
        <v>-0.60775005492866341</v>
      </c>
      <c r="AH67" s="2">
        <v>0.13988819241402856</v>
      </c>
      <c r="AI67" s="3">
        <f t="shared" si="19"/>
        <v>9.2846726396840094</v>
      </c>
      <c r="AJ67" s="3">
        <f t="shared" si="20"/>
        <v>-0.17883184007899774</v>
      </c>
      <c r="AK67" s="2">
        <v>1.8614199150128741E-2</v>
      </c>
      <c r="AL67" s="3"/>
      <c r="AM67" s="3"/>
    </row>
    <row r="68" spans="1:39" x14ac:dyDescent="0.35">
      <c r="A68" s="16" t="s">
        <v>37</v>
      </c>
      <c r="B68" s="31"/>
      <c r="C68" s="31"/>
      <c r="D68" s="31"/>
      <c r="E68" s="31"/>
      <c r="F68" s="31"/>
      <c r="G68" s="14" t="str">
        <f t="shared" si="24"/>
        <v>ND</v>
      </c>
      <c r="H68" s="6" t="str">
        <f t="shared" si="1"/>
        <v>ND</v>
      </c>
      <c r="I68" s="11" t="s">
        <v>0</v>
      </c>
      <c r="J68" s="11" t="s">
        <v>0</v>
      </c>
      <c r="K68" s="10" t="s">
        <v>0</v>
      </c>
      <c r="L68" s="11"/>
      <c r="M68" s="11"/>
      <c r="N68" s="30" t="s">
        <v>0</v>
      </c>
      <c r="O68" s="6">
        <f t="shared" si="6"/>
        <v>0</v>
      </c>
      <c r="P68" s="11"/>
      <c r="Q68" s="11"/>
      <c r="R68" s="10" t="s">
        <v>0</v>
      </c>
      <c r="S68" s="11"/>
      <c r="T68" s="11"/>
      <c r="U68" s="10" t="s">
        <v>0</v>
      </c>
      <c r="V68" s="3"/>
      <c r="W68" s="14" t="str">
        <f>IF(X68="ND","ND",(X68*$H$29)+IF(#REF!="ND","ND",(#REF!*$O$29)))</f>
        <v>ND</v>
      </c>
      <c r="X68" s="6" t="str">
        <f t="shared" si="12"/>
        <v>ND</v>
      </c>
      <c r="Y68" s="11" t="s">
        <v>0</v>
      </c>
      <c r="Z68" s="11" t="s">
        <v>0</v>
      </c>
      <c r="AA68" s="12" t="s">
        <v>0</v>
      </c>
      <c r="AB68" s="11" t="str">
        <f t="shared" si="15"/>
        <v>ND</v>
      </c>
      <c r="AC68" s="11" t="str">
        <f t="shared" si="16"/>
        <v>ND</v>
      </c>
      <c r="AD68" s="12" t="s">
        <v>0</v>
      </c>
      <c r="AE68" s="6" t="str">
        <f>IF(AF68="ND","ND",(AF68*$P$29)+IF(AL68="ND","ND",(AL68*$S$29)))</f>
        <v>ND</v>
      </c>
      <c r="AF68" s="11" t="s">
        <v>0</v>
      </c>
      <c r="AG68" s="11" t="s">
        <v>0</v>
      </c>
      <c r="AH68" s="12" t="s">
        <v>0</v>
      </c>
      <c r="AI68" s="11" t="str">
        <f t="shared" si="19"/>
        <v>ND</v>
      </c>
      <c r="AJ68" s="11" t="str">
        <f t="shared" si="20"/>
        <v>ND</v>
      </c>
      <c r="AK68" s="12" t="s">
        <v>0</v>
      </c>
      <c r="AL68" s="3"/>
      <c r="AM68" s="3"/>
    </row>
    <row r="69" spans="1:39" x14ac:dyDescent="0.35">
      <c r="A69" t="s">
        <v>39</v>
      </c>
      <c r="B69" t="s">
        <v>38</v>
      </c>
      <c r="D69" t="s">
        <v>3</v>
      </c>
      <c r="E69" t="s">
        <v>3</v>
      </c>
      <c r="F69" t="s">
        <v>3</v>
      </c>
      <c r="G69" s="6" t="str">
        <f t="shared" si="24"/>
        <v>ND</v>
      </c>
      <c r="H69" s="4" t="str">
        <f t="shared" si="1"/>
        <v>ND</v>
      </c>
      <c r="I69" s="3" t="str">
        <f>IF(K69="ND","ND",MIN(MAX((K69-$K$29)/$J$29,-2.5),2.5)*4+10)</f>
        <v>ND</v>
      </c>
      <c r="J69" s="3" t="str">
        <f>IF(K69="ND","ND",(K69-$K$29)/$J$29)</f>
        <v>ND</v>
      </c>
      <c r="K69" s="2" t="s">
        <v>0</v>
      </c>
      <c r="L69" s="3" t="str">
        <f>IF(N69="ND","ND",MIN(MAX((N69-$N$29)/$M$29,-2.5),2.5)*4+10)</f>
        <v>ND</v>
      </c>
      <c r="M69" s="3" t="str">
        <f>IF(N69="ND","ND",(N69-$N$29)/$M$29)</f>
        <v>ND</v>
      </c>
      <c r="N69" s="2" t="s">
        <v>0</v>
      </c>
      <c r="O69" s="4" t="str">
        <f t="shared" si="6"/>
        <v>ND</v>
      </c>
      <c r="P69" s="3" t="str">
        <f>IF(R69="ND","ND",MIN(MAX((R69-$R$29)/$Q$29,-2.5),2.5)*4+10)</f>
        <v>ND</v>
      </c>
      <c r="Q69" s="3" t="str">
        <f>IF(R69="ND","ND",(R69-$R$29)/$Q$29)</f>
        <v>ND</v>
      </c>
      <c r="R69" s="2" t="s">
        <v>0</v>
      </c>
      <c r="S69" s="3" t="str">
        <f>IF(U69="ND","ND",MIN(MAX((U69-$U$29)/$T$29,-2.5),2.5)*4+10)</f>
        <v>ND</v>
      </c>
      <c r="T69" s="3" t="str">
        <f>IF(U69="ND","ND",(U69-$U$29)/$T$29)</f>
        <v>ND</v>
      </c>
      <c r="U69" s="2" t="s">
        <v>0</v>
      </c>
      <c r="V69" s="1"/>
      <c r="W69" s="6" t="str">
        <f>IF(AE69="ND","ND",(AE69*$AE$29))</f>
        <v>ND</v>
      </c>
      <c r="X69" s="4" t="str">
        <f t="shared" si="12"/>
        <v>ND</v>
      </c>
      <c r="Y69" s="3" t="str">
        <f>IF(AA69="ND","ND",MIN(MAX((AA69-$AA$29)/$Z$29,-2.5),2.5)*4+10)</f>
        <v>ND</v>
      </c>
      <c r="Z69" s="3" t="str">
        <f>IF(AA69="ND","ND",(AA69-$AA$29)/$Z$29)</f>
        <v>ND</v>
      </c>
      <c r="AA69" s="2" t="s">
        <v>0</v>
      </c>
      <c r="AB69" s="3" t="str">
        <f t="shared" si="15"/>
        <v>ND</v>
      </c>
      <c r="AC69" s="3" t="str">
        <f t="shared" si="16"/>
        <v>ND</v>
      </c>
      <c r="AD69" s="2" t="s">
        <v>0</v>
      </c>
      <c r="AE69" s="4" t="str">
        <f>IF(AF69="ND","ND",(AF69*$AF$29))</f>
        <v>ND</v>
      </c>
      <c r="AF69" s="3" t="str">
        <f>IF(AH69="ND","ND",MIN(MAX((AH69-$AH$29)/$AG$29,-2.5),2.5)*4+10)</f>
        <v>ND</v>
      </c>
      <c r="AG69" s="3" t="str">
        <f>IF(AH69="ND","ND",(AH69-$AH$29)/$AG$29)</f>
        <v>ND</v>
      </c>
      <c r="AH69" s="2" t="s">
        <v>0</v>
      </c>
      <c r="AI69" s="3" t="str">
        <f t="shared" si="19"/>
        <v>ND</v>
      </c>
      <c r="AJ69" s="3" t="str">
        <f t="shared" si="20"/>
        <v>ND</v>
      </c>
      <c r="AK69" s="2" t="s">
        <v>0</v>
      </c>
      <c r="AL69" s="1"/>
      <c r="AM69" s="1"/>
    </row>
    <row r="70" spans="1:39" x14ac:dyDescent="0.35">
      <c r="A70" t="s">
        <v>36</v>
      </c>
      <c r="B70" t="s">
        <v>9</v>
      </c>
      <c r="G70" s="6">
        <f t="shared" si="24"/>
        <v>10.963659074452019</v>
      </c>
      <c r="H70" s="4">
        <f t="shared" si="1"/>
        <v>12.486004885389988</v>
      </c>
      <c r="I70" s="3">
        <f>IF(K70="ND","ND",MIN(MAX((K70-$K$29)/$J$29,-2.5),2.5)*4+10)</f>
        <v>13.088605695630008</v>
      </c>
      <c r="J70" s="3">
        <f>IF(K70="ND","ND",(K70-$K$29)/$J$29)</f>
        <v>0.77215142390750202</v>
      </c>
      <c r="K70" s="2">
        <v>4.4736170999537936</v>
      </c>
      <c r="L70" s="3">
        <f>IF(N70="ND","ND",MIN(MAX((N70-$N$29)/$M$29,-2.5),2.5)*4+10)</f>
        <v>11.582103670029962</v>
      </c>
      <c r="M70" s="3">
        <f>IF(N70="ND","ND",(N70-$N$29)/$M$29)</f>
        <v>0.39552591750749061</v>
      </c>
      <c r="N70" s="2">
        <v>0.21494231478966741</v>
      </c>
      <c r="O70" s="4">
        <f t="shared" si="6"/>
        <v>9.4413132635140506</v>
      </c>
      <c r="P70" s="3">
        <f>IF(R70="ND","ND",MIN(MAX((R70-$R$29)/$Q$29,-2.5),2.5)*4+10)</f>
        <v>10.14483922573438</v>
      </c>
      <c r="Q70" s="3">
        <f>IF(R70="ND","ND",(R70-$R$29)/$Q$29)</f>
        <v>3.6209806433595018E-2</v>
      </c>
      <c r="R70" s="2">
        <v>0.28913322848216433</v>
      </c>
      <c r="S70" s="3">
        <f>IF(U70="ND","ND",MIN(MAX((U70-$U$29)/$T$29,-2.5),2.5)*4+10)</f>
        <v>8.3860243201835587</v>
      </c>
      <c r="T70" s="3">
        <f>IF(U70="ND","ND",(U70-$U$29)/$T$29)</f>
        <v>-0.40349391995411027</v>
      </c>
      <c r="U70" s="2">
        <v>3.0169583184630477E-2</v>
      </c>
      <c r="V70" s="3"/>
      <c r="W70" s="6">
        <f>IF(X70="ND","ND",(X70*$X$29)+IF(AE70="ND","ND",(AE70*$AE$29)))</f>
        <v>8.9806707444624081</v>
      </c>
      <c r="X70" s="4">
        <f t="shared" si="12"/>
        <v>11.900050410065923</v>
      </c>
      <c r="Y70" s="3">
        <f>IF(AA70="ND","ND",MIN(MAX((AA70-$AA$29)/$Z$29,-2.5),2.5)*4+10)</f>
        <v>11.780633181466481</v>
      </c>
      <c r="Z70" s="3">
        <f>IF(AA70="ND","ND",(AA70-$AA$29)/$Z$29)</f>
        <v>0.44515829536661999</v>
      </c>
      <c r="AA70" s="2">
        <v>2.053223266617155</v>
      </c>
      <c r="AB70" s="3">
        <f t="shared" si="15"/>
        <v>12.079176252965087</v>
      </c>
      <c r="AC70" s="3">
        <f t="shared" si="16"/>
        <v>0.51979406324127164</v>
      </c>
      <c r="AD70" s="2">
        <v>0.24943857655060442</v>
      </c>
      <c r="AE70" s="4">
        <f>IF(AF70="ND","ND",(AF70*$AF$29))</f>
        <v>6.0612910788588925</v>
      </c>
      <c r="AF70" s="3">
        <f>IF(AH70="ND","ND",MIN(MAX((AH70-$AH$29)/$AG$29,-2.5),2.5)*4+10)</f>
        <v>10.102151798098154</v>
      </c>
      <c r="AG70" s="3">
        <f>IF(AH70="ND","ND",(AH70-$AH$29)/$AG$29)</f>
        <v>2.5537949524538486E-2</v>
      </c>
      <c r="AH70" s="2">
        <v>0.24920364592017497</v>
      </c>
      <c r="AI70" s="3">
        <f t="shared" si="19"/>
        <v>10.784700850996376</v>
      </c>
      <c r="AJ70" s="3">
        <f t="shared" si="20"/>
        <v>0.19617521274909389</v>
      </c>
      <c r="AK70" s="2">
        <v>3.9217192427119851E-2</v>
      </c>
      <c r="AL70" s="3"/>
      <c r="AM70" s="3"/>
    </row>
    <row r="71" spans="1:39" x14ac:dyDescent="0.35">
      <c r="A71" t="s">
        <v>35</v>
      </c>
      <c r="B71" t="s">
        <v>7</v>
      </c>
      <c r="G71" s="6">
        <f>AVERAGEIF($F$34:$F68,"&lt;&gt;",G34:G69)</f>
        <v>8.9967276860105283</v>
      </c>
      <c r="H71" s="4">
        <f>AVERAGEIF($F$34:$F68,"&lt;&gt;",H34:H69)</f>
        <v>9.7608844836801012</v>
      </c>
      <c r="I71" s="3"/>
      <c r="J71" s="3"/>
      <c r="K71" s="2">
        <v>0.7120406445566283</v>
      </c>
      <c r="L71" s="3"/>
      <c r="M71" s="3"/>
      <c r="N71" s="2">
        <v>0.20514224237726131</v>
      </c>
      <c r="O71" s="4">
        <f>AVERAGEIF($F$34:$F68,"&lt;&gt;",O34:O69)</f>
        <v>10.207056379887337</v>
      </c>
      <c r="P71" s="3"/>
      <c r="Q71" s="3"/>
      <c r="R71" s="2">
        <v>0.18350982934750615</v>
      </c>
      <c r="S71" s="3"/>
      <c r="T71" s="3"/>
      <c r="U71" s="2">
        <v>-3.0995174390968661E-3</v>
      </c>
      <c r="V71" s="3"/>
      <c r="W71" s="6">
        <f>AVERAGEIF($F$34:$F68,"&lt;&gt;",W34:W69)</f>
        <v>7.2209971764781784</v>
      </c>
      <c r="X71" s="4">
        <f>AVERAGEIF($F$34:$F68,"&lt;&gt;",X34:X69)</f>
        <v>9.8256329557372624</v>
      </c>
      <c r="Y71" s="3"/>
      <c r="Z71" s="3"/>
      <c r="AA71" s="2">
        <v>-0.64184101795821391</v>
      </c>
      <c r="AB71" s="3"/>
      <c r="AC71" s="3"/>
      <c r="AD71" s="2">
        <v>-0.10943777096811103</v>
      </c>
      <c r="AE71" s="4">
        <f>AVERAGEIF($F$34:$F68,"&lt;&gt;",AE34:AE69)</f>
        <v>6.410743516399668</v>
      </c>
      <c r="AF71" s="3"/>
      <c r="AG71" s="3"/>
      <c r="AH71" s="2">
        <v>0.18638042608184566</v>
      </c>
      <c r="AI71" s="3"/>
      <c r="AJ71" s="3"/>
      <c r="AK71" s="2">
        <v>-3.9480264355822303E-3</v>
      </c>
      <c r="AL71" s="3"/>
      <c r="AM71" s="3"/>
    </row>
    <row r="72" spans="1:39" x14ac:dyDescent="0.35">
      <c r="A72" t="s">
        <v>34</v>
      </c>
      <c r="B72" t="s">
        <v>33</v>
      </c>
      <c r="G72" s="6">
        <f>AVERAGEIF($F$34:$F69,"",G34:G69)</f>
        <v>8.6438882986241321</v>
      </c>
      <c r="H72" s="4">
        <f>AVERAGEIF($F$34:$F69,"",H34:H69)</f>
        <v>9.9839212819356273</v>
      </c>
      <c r="I72" s="3"/>
      <c r="J72" s="3"/>
      <c r="K72" s="2">
        <v>1.7991571996585185</v>
      </c>
      <c r="L72" s="3"/>
      <c r="M72" s="3"/>
      <c r="N72" s="2">
        <v>1.3701942427010523</v>
      </c>
      <c r="O72" s="4">
        <f>AVERAGEIF($F$34:$F69,"",O34:O69)</f>
        <v>8.6318290090058429</v>
      </c>
      <c r="P72" s="3"/>
      <c r="Q72" s="3"/>
      <c r="R72" s="2">
        <v>0.15313641822595864</v>
      </c>
      <c r="S72" s="3"/>
      <c r="T72" s="3"/>
      <c r="U72" s="2">
        <v>2.9543115841459411E-3</v>
      </c>
      <c r="V72" s="3"/>
      <c r="W72" s="6">
        <f>AVERAGEIF($F$34:$F69,"",W34:W69)</f>
        <v>7.3556970509093613</v>
      </c>
      <c r="X72" s="4">
        <f>AVERAGEIF($F$34:$F69,"",X34:X69)</f>
        <v>10.286410991281763</v>
      </c>
      <c r="Y72" s="3"/>
      <c r="Z72" s="3"/>
      <c r="AA72" s="2">
        <v>-5.8873118478490388E-2</v>
      </c>
      <c r="AB72" s="3"/>
      <c r="AC72" s="3"/>
      <c r="AD72" s="2">
        <v>-0.32936550939934195</v>
      </c>
      <c r="AE72" s="4">
        <f>AVERAGEIF($F$34:$F69,"",AE34:AE69)</f>
        <v>5.7524780436980496</v>
      </c>
      <c r="AF72" s="3"/>
      <c r="AG72" s="3"/>
      <c r="AH72" s="2">
        <v>0.15089426588523197</v>
      </c>
      <c r="AI72" s="3"/>
      <c r="AJ72" s="3"/>
      <c r="AK72" s="2">
        <v>-4.5707616026157027E-2</v>
      </c>
      <c r="AL72" s="3"/>
      <c r="AM72" s="3"/>
    </row>
    <row r="73" spans="1:39" x14ac:dyDescent="0.35">
      <c r="G73" s="1"/>
      <c r="H73" s="1"/>
      <c r="I73" s="1"/>
      <c r="J73" s="1"/>
      <c r="K73" s="8"/>
      <c r="L73" s="1"/>
      <c r="M73" s="1"/>
      <c r="N73" s="1"/>
      <c r="O73" s="1"/>
      <c r="P73" s="1"/>
      <c r="Q73" s="1"/>
      <c r="R73" s="8">
        <v>0.16861276263387417</v>
      </c>
      <c r="S73" s="1"/>
      <c r="T73" s="1"/>
      <c r="U73" s="8">
        <v>3.7858220159551426E-2</v>
      </c>
      <c r="V73" s="1"/>
      <c r="W73" s="1"/>
      <c r="X73" s="1"/>
      <c r="Y73" s="1"/>
      <c r="Z73" s="1"/>
      <c r="AA73" s="8"/>
      <c r="AB73" s="1"/>
      <c r="AC73" s="1"/>
      <c r="AD73" s="8"/>
      <c r="AE73" s="1"/>
      <c r="AF73" s="1"/>
      <c r="AG73" s="1"/>
      <c r="AH73" s="2">
        <v>0.14002329624952956</v>
      </c>
      <c r="AI73" s="1"/>
      <c r="AJ73" s="1"/>
      <c r="AK73" s="2">
        <v>1.3189844723580091E-2</v>
      </c>
      <c r="AL73" s="1"/>
      <c r="AM73" s="1"/>
    </row>
    <row r="74" spans="1:39" x14ac:dyDescent="0.35">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x14ac:dyDescent="0.35">
      <c r="G75" s="69"/>
      <c r="H75" s="1"/>
      <c r="I75" s="1"/>
      <c r="J75" s="1"/>
      <c r="K75" s="1"/>
      <c r="L75" s="1"/>
      <c r="M75" s="1"/>
      <c r="N75" s="1"/>
      <c r="O75" s="1"/>
      <c r="P75" s="1"/>
      <c r="Q75" s="1"/>
      <c r="R75" s="1"/>
      <c r="S75" s="1"/>
      <c r="T75" s="1"/>
      <c r="U75" s="1"/>
      <c r="V75" s="1"/>
      <c r="W75" s="69"/>
      <c r="X75" s="1"/>
      <c r="Y75" s="1"/>
      <c r="Z75" s="1"/>
      <c r="AA75" s="1"/>
      <c r="AB75" s="1"/>
      <c r="AC75" s="1"/>
      <c r="AD75" s="1"/>
      <c r="AE75" s="1"/>
      <c r="AF75" s="1"/>
      <c r="AG75" s="1"/>
      <c r="AH75" s="1"/>
      <c r="AI75" s="1"/>
      <c r="AJ75" s="1"/>
      <c r="AK75" s="1"/>
      <c r="AL75" s="1"/>
      <c r="AM75" s="1"/>
    </row>
    <row r="76" spans="1:39" x14ac:dyDescent="0.35">
      <c r="G76" s="69"/>
      <c r="H76" s="1"/>
      <c r="I76" s="1"/>
      <c r="J76" s="1"/>
      <c r="K76" s="1"/>
      <c r="L76" s="1"/>
      <c r="M76" s="1"/>
      <c r="N76" s="1"/>
      <c r="O76" s="1"/>
      <c r="P76" s="1"/>
      <c r="Q76" s="1"/>
      <c r="R76" s="1"/>
      <c r="S76" s="1"/>
      <c r="T76" s="1"/>
      <c r="U76" s="1"/>
      <c r="V76" s="1"/>
      <c r="W76" s="69"/>
      <c r="X76" s="1"/>
      <c r="Y76" s="1"/>
      <c r="Z76" s="1"/>
      <c r="AA76" s="1"/>
      <c r="AB76" s="1"/>
      <c r="AC76" s="1"/>
      <c r="AD76" s="1"/>
      <c r="AE76" s="1"/>
      <c r="AF76" s="1"/>
      <c r="AG76" s="1"/>
      <c r="AH76" s="1"/>
      <c r="AI76" s="1"/>
      <c r="AJ76" s="1"/>
      <c r="AK76" s="1"/>
      <c r="AL76" s="1"/>
      <c r="AM76" s="1"/>
    </row>
    <row r="77" spans="1:39" x14ac:dyDescent="0.35">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x14ac:dyDescent="0.35">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35">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x14ac:dyDescent="0.35">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sheetData>
  <mergeCells count="35">
    <mergeCell ref="C32:F32"/>
    <mergeCell ref="I32:K32"/>
    <mergeCell ref="L32:N32"/>
    <mergeCell ref="P32:R32"/>
    <mergeCell ref="S32:U32"/>
    <mergeCell ref="G30:G33"/>
    <mergeCell ref="H30:H33"/>
    <mergeCell ref="O30:O33"/>
    <mergeCell ref="I30:K30"/>
    <mergeCell ref="L30:N30"/>
    <mergeCell ref="I31:K31"/>
    <mergeCell ref="L31:N31"/>
    <mergeCell ref="P31:R31"/>
    <mergeCell ref="S31:U31"/>
    <mergeCell ref="AF31:AH31"/>
    <mergeCell ref="AI31:AK31"/>
    <mergeCell ref="Y30:AA30"/>
    <mergeCell ref="AI32:AK32"/>
    <mergeCell ref="AF30:AH30"/>
    <mergeCell ref="AB32:AD32"/>
    <mergeCell ref="AF32:AH32"/>
    <mergeCell ref="AE30:AE33"/>
    <mergeCell ref="Y32:AA32"/>
    <mergeCell ref="Y31:AA31"/>
    <mergeCell ref="AB31:AD31"/>
    <mergeCell ref="G24:U24"/>
    <mergeCell ref="P30:R30"/>
    <mergeCell ref="S30:U30"/>
    <mergeCell ref="AB30:AD30"/>
    <mergeCell ref="W24:AK24"/>
    <mergeCell ref="W25:AK25"/>
    <mergeCell ref="G25:U25"/>
    <mergeCell ref="AI30:AK30"/>
    <mergeCell ref="X30:X33"/>
    <mergeCell ref="W30:W3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5BB13-B2B3-0F41-ACC3-59F5D69E6669}">
  <sheetPr>
    <tabColor rgb="FFFB8D29"/>
  </sheetPr>
  <dimension ref="A1:BI75"/>
  <sheetViews>
    <sheetView zoomScale="75" zoomScaleNormal="75" workbookViewId="0">
      <selection activeCell="H5" sqref="H5"/>
    </sheetView>
  </sheetViews>
  <sheetFormatPr defaultColWidth="10.6640625" defaultRowHeight="15.5" x14ac:dyDescent="0.35"/>
  <cols>
    <col min="1" max="1" width="25.83203125" customWidth="1"/>
    <col min="2" max="6" width="10.83203125" customWidth="1"/>
    <col min="7" max="40" width="12.83203125" customWidth="1"/>
    <col min="41" max="41" width="25.83203125" customWidth="1"/>
    <col min="42" max="52" width="12.83203125" customWidth="1"/>
    <col min="53" max="53" width="25.83203125" customWidth="1"/>
    <col min="54" max="63" width="12.83203125" customWidth="1"/>
  </cols>
  <sheetData>
    <row r="1" spans="1:37" s="44" customFormat="1" ht="22" customHeight="1" x14ac:dyDescent="0.35">
      <c r="A1" s="68" t="s">
        <v>236</v>
      </c>
      <c r="B1" s="46"/>
      <c r="C1" s="46"/>
      <c r="D1" s="46"/>
      <c r="E1" s="46"/>
      <c r="F1" s="46"/>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row>
    <row r="2" spans="1:37" x14ac:dyDescent="0.35">
      <c r="A2" s="16" t="s">
        <v>112</v>
      </c>
      <c r="B2" s="16"/>
      <c r="C2" s="16"/>
      <c r="D2" s="16"/>
      <c r="E2" s="16"/>
      <c r="F2" s="16"/>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row>
    <row r="3" spans="1:37" x14ac:dyDescent="0.35">
      <c r="A3" s="43" t="s">
        <v>117</v>
      </c>
      <c r="B3" t="s">
        <v>282</v>
      </c>
    </row>
    <row r="4" spans="1:37" x14ac:dyDescent="0.35">
      <c r="A4" s="43" t="s">
        <v>261</v>
      </c>
      <c r="B4" t="s">
        <v>262</v>
      </c>
    </row>
    <row r="5" spans="1:37" x14ac:dyDescent="0.35">
      <c r="A5" s="139" t="s">
        <v>241</v>
      </c>
      <c r="B5" t="s">
        <v>118</v>
      </c>
    </row>
    <row r="6" spans="1:37" x14ac:dyDescent="0.35">
      <c r="A6" s="138" t="s">
        <v>255</v>
      </c>
      <c r="B6" t="s">
        <v>136</v>
      </c>
    </row>
    <row r="7" spans="1:37" x14ac:dyDescent="0.35">
      <c r="A7" s="36" t="s">
        <v>114</v>
      </c>
      <c r="B7" s="67">
        <v>0.4</v>
      </c>
      <c r="C7" s="32"/>
      <c r="D7" s="32"/>
      <c r="E7" s="32"/>
      <c r="F7" s="32"/>
    </row>
    <row r="8" spans="1:37" x14ac:dyDescent="0.35">
      <c r="A8" s="39" t="s">
        <v>260</v>
      </c>
      <c r="B8" t="s">
        <v>147</v>
      </c>
    </row>
    <row r="9" spans="1:37" x14ac:dyDescent="0.35">
      <c r="A9" s="39" t="s">
        <v>260</v>
      </c>
      <c r="B9" t="s">
        <v>146</v>
      </c>
    </row>
    <row r="10" spans="1:37" x14ac:dyDescent="0.35">
      <c r="A10" s="138" t="s">
        <v>255</v>
      </c>
      <c r="B10" t="s">
        <v>129</v>
      </c>
    </row>
    <row r="11" spans="1:37" x14ac:dyDescent="0.35">
      <c r="A11" s="36" t="s">
        <v>114</v>
      </c>
      <c r="B11" s="38">
        <v>0.4</v>
      </c>
    </row>
    <row r="12" spans="1:37" x14ac:dyDescent="0.35">
      <c r="A12" s="39" t="s">
        <v>260</v>
      </c>
      <c r="B12" t="s">
        <v>145</v>
      </c>
    </row>
    <row r="13" spans="1:37" x14ac:dyDescent="0.35">
      <c r="A13" s="39" t="s">
        <v>260</v>
      </c>
      <c r="B13" t="s">
        <v>125</v>
      </c>
    </row>
    <row r="14" spans="1:37" x14ac:dyDescent="0.35">
      <c r="A14" s="138" t="s">
        <v>255</v>
      </c>
      <c r="B14" t="s">
        <v>116</v>
      </c>
    </row>
    <row r="15" spans="1:37" x14ac:dyDescent="0.35">
      <c r="A15" s="36" t="s">
        <v>114</v>
      </c>
      <c r="B15" s="38">
        <v>0.2</v>
      </c>
    </row>
    <row r="16" spans="1:37" x14ac:dyDescent="0.35">
      <c r="A16" s="39" t="s">
        <v>260</v>
      </c>
      <c r="B16" t="s">
        <v>26</v>
      </c>
    </row>
    <row r="17" spans="1:61" x14ac:dyDescent="0.35">
      <c r="A17" s="39" t="s">
        <v>260</v>
      </c>
      <c r="B17" t="s">
        <v>144</v>
      </c>
    </row>
    <row r="18" spans="1:61" x14ac:dyDescent="0.35">
      <c r="A18" s="39" t="s">
        <v>260</v>
      </c>
      <c r="B18" t="s">
        <v>143</v>
      </c>
    </row>
    <row r="19" spans="1:61" x14ac:dyDescent="0.35">
      <c r="A19" s="36" t="s">
        <v>113</v>
      </c>
      <c r="B19" s="24" t="s">
        <v>192</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row>
    <row r="20" spans="1:61" x14ac:dyDescent="0.35">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row>
    <row r="21" spans="1:61" x14ac:dyDescent="0.35">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row>
    <row r="22" spans="1:61" x14ac:dyDescent="0.35">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row>
    <row r="23" spans="1:61" x14ac:dyDescent="0.35">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row>
    <row r="24" spans="1:61" x14ac:dyDescent="0.35">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row>
    <row r="25" spans="1:61" x14ac:dyDescent="0.35">
      <c r="A25" s="21" t="s">
        <v>110</v>
      </c>
      <c r="B25" s="21"/>
      <c r="C25" s="21"/>
      <c r="D25" s="21"/>
      <c r="E25" s="21"/>
      <c r="F25" s="21"/>
      <c r="G25" s="230" t="s">
        <v>317</v>
      </c>
      <c r="H25" s="226"/>
      <c r="I25" s="226"/>
      <c r="J25" s="226"/>
      <c r="K25" s="226"/>
      <c r="L25" s="226"/>
      <c r="M25" s="226"/>
      <c r="N25" s="226"/>
      <c r="O25" s="226"/>
      <c r="P25" s="226"/>
      <c r="Q25" s="226"/>
      <c r="R25" s="226"/>
      <c r="S25" s="226"/>
      <c r="T25" s="231"/>
      <c r="U25" s="66"/>
      <c r="V25" s="66"/>
      <c r="W25" s="230" t="s">
        <v>321</v>
      </c>
      <c r="X25" s="226"/>
      <c r="Y25" s="226"/>
      <c r="Z25" s="226"/>
      <c r="AA25" s="226"/>
      <c r="AB25" s="226"/>
      <c r="AC25" s="226"/>
      <c r="AD25" s="226"/>
      <c r="AE25" s="226"/>
      <c r="AF25" s="226"/>
      <c r="AG25" s="226"/>
      <c r="AH25" s="226"/>
      <c r="AI25" s="226"/>
      <c r="AJ25" s="231"/>
      <c r="AK25" s="66"/>
    </row>
    <row r="26" spans="1:61" x14ac:dyDescent="0.35">
      <c r="B26" s="24"/>
      <c r="C26" s="24"/>
      <c r="D26" s="24"/>
      <c r="E26" s="24"/>
      <c r="F26" s="24"/>
      <c r="G26" s="230"/>
      <c r="H26" s="226"/>
      <c r="I26" s="226"/>
      <c r="J26" s="226"/>
      <c r="K26" s="226"/>
      <c r="L26" s="226"/>
      <c r="M26" s="226"/>
      <c r="N26" s="226"/>
      <c r="O26" s="226"/>
      <c r="P26" s="226"/>
      <c r="Q26" s="226"/>
      <c r="R26" s="226"/>
      <c r="S26" s="226"/>
      <c r="T26" s="231"/>
      <c r="U26" s="66"/>
      <c r="V26" s="66"/>
      <c r="W26" s="230"/>
      <c r="X26" s="226"/>
      <c r="Y26" s="226"/>
      <c r="Z26" s="226"/>
      <c r="AA26" s="226"/>
      <c r="AB26" s="226"/>
      <c r="AC26" s="226"/>
      <c r="AD26" s="226"/>
      <c r="AE26" s="226"/>
      <c r="AF26" s="226"/>
      <c r="AG26" s="226"/>
      <c r="AH26" s="226"/>
      <c r="AI26" s="226"/>
      <c r="AJ26" s="231"/>
      <c r="AK26" s="66"/>
    </row>
    <row r="27" spans="1:61" ht="16" customHeight="1" x14ac:dyDescent="0.35">
      <c r="G27" s="232" t="s">
        <v>280</v>
      </c>
      <c r="H27" s="224"/>
      <c r="I27" s="233" t="s">
        <v>318</v>
      </c>
      <c r="J27" s="234"/>
      <c r="K27" s="234"/>
      <c r="L27" s="235"/>
      <c r="M27" s="233" t="s">
        <v>319</v>
      </c>
      <c r="N27" s="234"/>
      <c r="O27" s="234"/>
      <c r="P27" s="235"/>
      <c r="Q27" s="233" t="s">
        <v>320</v>
      </c>
      <c r="R27" s="234"/>
      <c r="S27" s="234"/>
      <c r="T27" s="235"/>
      <c r="U27" s="61"/>
      <c r="V27" s="61"/>
      <c r="W27" s="232" t="s">
        <v>280</v>
      </c>
      <c r="X27" s="224"/>
      <c r="Y27" s="233" t="s">
        <v>318</v>
      </c>
      <c r="Z27" s="234"/>
      <c r="AA27" s="234"/>
      <c r="AB27" s="235"/>
      <c r="AC27" s="233" t="s">
        <v>319</v>
      </c>
      <c r="AD27" s="234"/>
      <c r="AE27" s="234"/>
      <c r="AF27" s="235"/>
      <c r="AG27" s="233" t="s">
        <v>320</v>
      </c>
      <c r="AH27" s="234"/>
      <c r="AI27" s="234"/>
      <c r="AJ27" s="235"/>
      <c r="AK27" s="61"/>
    </row>
    <row r="28" spans="1:61" ht="16" customHeight="1" x14ac:dyDescent="0.35">
      <c r="A28" s="34"/>
      <c r="B28" s="34"/>
      <c r="C28" s="34"/>
      <c r="D28" s="34"/>
      <c r="E28" s="34"/>
      <c r="F28" s="34"/>
      <c r="G28" s="232"/>
      <c r="H28" s="224"/>
      <c r="I28" s="233"/>
      <c r="J28" s="234"/>
      <c r="K28" s="234"/>
      <c r="L28" s="235"/>
      <c r="M28" s="233"/>
      <c r="N28" s="234"/>
      <c r="O28" s="234"/>
      <c r="P28" s="235"/>
      <c r="Q28" s="233"/>
      <c r="R28" s="234"/>
      <c r="S28" s="234"/>
      <c r="T28" s="235"/>
      <c r="U28" s="61"/>
      <c r="V28" s="61"/>
      <c r="W28" s="232"/>
      <c r="X28" s="224"/>
      <c r="Y28" s="233"/>
      <c r="Z28" s="234"/>
      <c r="AA28" s="234"/>
      <c r="AB28" s="235"/>
      <c r="AC28" s="233"/>
      <c r="AD28" s="234"/>
      <c r="AE28" s="234"/>
      <c r="AF28" s="235"/>
      <c r="AG28" s="233"/>
      <c r="AH28" s="234"/>
      <c r="AI28" s="234"/>
      <c r="AJ28" s="235"/>
      <c r="AK28" s="61"/>
      <c r="AM28" s="250" t="s">
        <v>325</v>
      </c>
      <c r="AN28" s="250"/>
      <c r="AO28" s="250"/>
      <c r="AP28" s="250"/>
      <c r="AQ28" s="250"/>
      <c r="AR28" s="250"/>
      <c r="AS28" s="250"/>
      <c r="AT28" s="250"/>
      <c r="AU28" s="250"/>
      <c r="AV28" s="250"/>
      <c r="AW28" s="250"/>
      <c r="AZ28" s="250" t="s">
        <v>327</v>
      </c>
      <c r="BA28" s="250"/>
      <c r="BB28" s="250"/>
      <c r="BC28" s="250"/>
      <c r="BD28" s="250"/>
      <c r="BE28" s="250"/>
      <c r="BF28" s="250"/>
      <c r="BG28" s="250"/>
      <c r="BH28" s="250"/>
      <c r="BI28" s="250"/>
    </row>
    <row r="29" spans="1:61" x14ac:dyDescent="0.35">
      <c r="G29" s="232"/>
      <c r="H29" s="224"/>
      <c r="I29" s="233"/>
      <c r="J29" s="234"/>
      <c r="K29" s="234"/>
      <c r="L29" s="235"/>
      <c r="M29" s="233"/>
      <c r="N29" s="234"/>
      <c r="O29" s="234"/>
      <c r="P29" s="235"/>
      <c r="Q29" s="233"/>
      <c r="R29" s="234"/>
      <c r="S29" s="234"/>
      <c r="T29" s="235"/>
      <c r="U29" s="61"/>
      <c r="V29" s="61"/>
      <c r="W29" s="232"/>
      <c r="X29" s="224"/>
      <c r="Y29" s="233"/>
      <c r="Z29" s="234"/>
      <c r="AA29" s="234"/>
      <c r="AB29" s="235"/>
      <c r="AC29" s="233"/>
      <c r="AD29" s="234"/>
      <c r="AE29" s="234"/>
      <c r="AF29" s="235"/>
      <c r="AG29" s="233"/>
      <c r="AH29" s="234"/>
      <c r="AI29" s="234"/>
      <c r="AJ29" s="235"/>
      <c r="AK29" s="61"/>
      <c r="AM29" s="250"/>
      <c r="AN29" s="250"/>
      <c r="AO29" s="250"/>
      <c r="AP29" s="250"/>
      <c r="AQ29" s="250"/>
      <c r="AR29" s="250"/>
      <c r="AS29" s="250"/>
      <c r="AT29" s="250"/>
      <c r="AU29" s="250"/>
      <c r="AV29" s="250"/>
      <c r="AW29" s="250"/>
      <c r="AZ29" s="250"/>
      <c r="BA29" s="250"/>
      <c r="BB29" s="250"/>
      <c r="BC29" s="250"/>
      <c r="BD29" s="250"/>
      <c r="BE29" s="250"/>
      <c r="BF29" s="250"/>
      <c r="BG29" s="250"/>
      <c r="BH29" s="250"/>
      <c r="BI29" s="250"/>
    </row>
    <row r="30" spans="1:61" ht="16" customHeight="1" x14ac:dyDescent="0.35">
      <c r="G30" s="55" t="s">
        <v>32</v>
      </c>
      <c r="I30" s="55" t="s">
        <v>32</v>
      </c>
      <c r="K30" t="s">
        <v>31</v>
      </c>
      <c r="L30" t="s">
        <v>30</v>
      </c>
      <c r="M30" s="55" t="s">
        <v>32</v>
      </c>
      <c r="O30" t="s">
        <v>31</v>
      </c>
      <c r="P30" t="s">
        <v>30</v>
      </c>
      <c r="Q30" s="55" t="s">
        <v>32</v>
      </c>
      <c r="S30" t="s">
        <v>31</v>
      </c>
      <c r="T30" s="60" t="s">
        <v>30</v>
      </c>
      <c r="W30" s="55" t="s">
        <v>32</v>
      </c>
      <c r="Y30" s="55" t="s">
        <v>32</v>
      </c>
      <c r="AA30" t="s">
        <v>31</v>
      </c>
      <c r="AB30" t="s">
        <v>30</v>
      </c>
      <c r="AC30" s="55" t="s">
        <v>32</v>
      </c>
      <c r="AE30" t="s">
        <v>31</v>
      </c>
      <c r="AF30" t="s">
        <v>30</v>
      </c>
      <c r="AG30" s="55" t="s">
        <v>32</v>
      </c>
      <c r="AI30" t="s">
        <v>31</v>
      </c>
      <c r="AJ30" s="60" t="s">
        <v>30</v>
      </c>
      <c r="AM30" s="229" t="s">
        <v>326</v>
      </c>
      <c r="AN30" s="229"/>
      <c r="AO30" s="229"/>
      <c r="AP30" s="229"/>
      <c r="AQ30" s="229"/>
      <c r="AR30" s="227" t="s">
        <v>214</v>
      </c>
      <c r="AS30" s="227"/>
      <c r="AT30" s="227" t="s">
        <v>213</v>
      </c>
      <c r="AU30" s="227"/>
      <c r="AV30" s="227" t="s">
        <v>29</v>
      </c>
      <c r="AW30" s="227"/>
      <c r="AZ30" s="229" t="s">
        <v>328</v>
      </c>
      <c r="BA30" s="229"/>
      <c r="BB30" s="229"/>
      <c r="BC30" s="229"/>
      <c r="BD30" s="227" t="s">
        <v>214</v>
      </c>
      <c r="BE30" s="227"/>
      <c r="BF30" s="227" t="s">
        <v>213</v>
      </c>
      <c r="BG30" s="227"/>
      <c r="BH30" s="227" t="s">
        <v>29</v>
      </c>
      <c r="BI30" s="227"/>
    </row>
    <row r="31" spans="1:61" x14ac:dyDescent="0.35">
      <c r="G31" s="7">
        <v>0.2</v>
      </c>
      <c r="I31" s="7">
        <v>0.4</v>
      </c>
      <c r="K31" s="22">
        <f>_xlfn.STDEV.P(L34:L70)</f>
        <v>2.2485323303307343</v>
      </c>
      <c r="L31" s="5">
        <f>AVERAGE(L34:L70)</f>
        <v>9.6300081816067191</v>
      </c>
      <c r="M31" s="7">
        <v>0.4</v>
      </c>
      <c r="O31" s="22">
        <f>_xlfn.STDEV.P(P34:P70)</f>
        <v>3.0701197261756525</v>
      </c>
      <c r="P31" s="5">
        <f>AVERAGE(P34:P70)</f>
        <v>9.4509108983571206</v>
      </c>
      <c r="Q31" s="7">
        <v>0.2</v>
      </c>
      <c r="S31" s="22">
        <f>_xlfn.STDEV.P(T34:T70)</f>
        <v>2.0493674502350547</v>
      </c>
      <c r="T31" s="5">
        <f>AVERAGE(T34:T70)</f>
        <v>9.4541840229558218</v>
      </c>
      <c r="U31" s="22"/>
      <c r="V31" s="22"/>
      <c r="W31" s="7">
        <v>0.2</v>
      </c>
      <c r="Y31" s="7">
        <v>0.4</v>
      </c>
      <c r="AA31" s="22">
        <f>_xlfn.STDEV.P(AB34:AB70)</f>
        <v>3.0020630553913192</v>
      </c>
      <c r="AB31" s="5">
        <f>AVERAGE(AB34:AB70)</f>
        <v>9.4996372623894363</v>
      </c>
      <c r="AC31" s="7">
        <v>0.4</v>
      </c>
      <c r="AE31" s="22">
        <f>_xlfn.STDEV.P(AF34:AF70)</f>
        <v>3.1220071309344424</v>
      </c>
      <c r="AF31" s="5">
        <f>AVERAGE(AF34:AF70)</f>
        <v>9.4787391301832802</v>
      </c>
      <c r="AG31" s="7">
        <v>0.2</v>
      </c>
      <c r="AI31" s="22">
        <f>_xlfn.STDEV.P(AJ34:AJ70)</f>
        <v>2.2205648009915939</v>
      </c>
      <c r="AJ31" s="5">
        <f>AVERAGE(AJ34:AJ70)</f>
        <v>9.4314876998393995</v>
      </c>
      <c r="AK31" s="22"/>
      <c r="AM31" s="229"/>
      <c r="AN31" s="229"/>
      <c r="AO31" s="229"/>
      <c r="AP31" s="229"/>
      <c r="AQ31" s="229"/>
      <c r="AR31" s="227"/>
      <c r="AS31" s="227"/>
      <c r="AT31" s="227"/>
      <c r="AU31" s="227"/>
      <c r="AV31" s="227"/>
      <c r="AW31" s="227"/>
      <c r="AZ31" s="229"/>
      <c r="BA31" s="229"/>
      <c r="BB31" s="229"/>
      <c r="BC31" s="229"/>
      <c r="BD31" s="227"/>
      <c r="BE31" s="227"/>
      <c r="BF31" s="227"/>
      <c r="BG31" s="227"/>
      <c r="BH31" s="227"/>
      <c r="BI31" s="227"/>
    </row>
    <row r="32" spans="1:61" x14ac:dyDescent="0.35">
      <c r="C32" s="204" t="s">
        <v>23</v>
      </c>
      <c r="D32" s="204"/>
      <c r="E32" s="204"/>
      <c r="F32" s="208"/>
      <c r="G32" s="222" t="s">
        <v>140</v>
      </c>
      <c r="H32" s="224" t="s">
        <v>139</v>
      </c>
      <c r="I32" s="55"/>
      <c r="L32" s="60"/>
      <c r="M32" s="55"/>
      <c r="P32" s="60"/>
      <c r="Q32" s="55"/>
      <c r="T32" s="60"/>
      <c r="W32" s="222" t="s">
        <v>140</v>
      </c>
      <c r="X32" s="224" t="s">
        <v>139</v>
      </c>
      <c r="Y32" s="55"/>
      <c r="AB32" s="60"/>
      <c r="AC32" s="55"/>
      <c r="AF32" s="60"/>
      <c r="AG32" s="55"/>
      <c r="AJ32" s="60"/>
      <c r="AM32" s="229"/>
      <c r="AN32" s="229"/>
      <c r="AO32" s="229"/>
      <c r="AP32" s="229"/>
      <c r="AQ32" s="229"/>
      <c r="AR32" s="227"/>
      <c r="AS32" s="227"/>
      <c r="AT32" s="227"/>
      <c r="AU32" s="227"/>
      <c r="AV32" s="227"/>
      <c r="AW32" s="227"/>
      <c r="AZ32" s="229"/>
      <c r="BA32" s="229"/>
      <c r="BB32" s="229"/>
      <c r="BC32" s="229"/>
      <c r="BD32" s="227"/>
      <c r="BE32" s="227"/>
      <c r="BF32" s="227"/>
      <c r="BG32" s="227"/>
      <c r="BH32" s="227"/>
      <c r="BI32" s="227"/>
    </row>
    <row r="33" spans="1:61" x14ac:dyDescent="0.35">
      <c r="A33" s="18" t="s">
        <v>12</v>
      </c>
      <c r="B33" s="18" t="s">
        <v>11</v>
      </c>
      <c r="C33" s="18" t="s">
        <v>10</v>
      </c>
      <c r="D33" s="18" t="s">
        <v>9</v>
      </c>
      <c r="E33" s="18" t="s">
        <v>8</v>
      </c>
      <c r="F33" s="18" t="s">
        <v>7</v>
      </c>
      <c r="G33" s="223"/>
      <c r="H33" s="225"/>
      <c r="I33" s="49" t="s">
        <v>138</v>
      </c>
      <c r="J33" s="18" t="s">
        <v>6</v>
      </c>
      <c r="K33" s="18" t="s">
        <v>5</v>
      </c>
      <c r="L33" s="18" t="s">
        <v>137</v>
      </c>
      <c r="M33" s="49" t="s">
        <v>138</v>
      </c>
      <c r="N33" s="18" t="s">
        <v>6</v>
      </c>
      <c r="O33" s="18" t="s">
        <v>5</v>
      </c>
      <c r="P33" s="18" t="s">
        <v>137</v>
      </c>
      <c r="Q33" s="49" t="s">
        <v>138</v>
      </c>
      <c r="R33" s="18" t="s">
        <v>6</v>
      </c>
      <c r="S33" s="18" t="s">
        <v>5</v>
      </c>
      <c r="T33" s="17" t="s">
        <v>137</v>
      </c>
      <c r="W33" s="223"/>
      <c r="X33" s="225"/>
      <c r="Y33" s="49" t="s">
        <v>138</v>
      </c>
      <c r="Z33" s="18" t="s">
        <v>6</v>
      </c>
      <c r="AA33" s="18" t="s">
        <v>5</v>
      </c>
      <c r="AB33" s="18" t="s">
        <v>137</v>
      </c>
      <c r="AC33" s="49" t="s">
        <v>138</v>
      </c>
      <c r="AD33" s="18" t="s">
        <v>6</v>
      </c>
      <c r="AE33" s="18" t="s">
        <v>5</v>
      </c>
      <c r="AF33" s="18" t="s">
        <v>137</v>
      </c>
      <c r="AG33" s="49" t="s">
        <v>138</v>
      </c>
      <c r="AH33" s="18" t="s">
        <v>6</v>
      </c>
      <c r="AI33" s="18" t="s">
        <v>5</v>
      </c>
      <c r="AJ33" s="17" t="s">
        <v>137</v>
      </c>
      <c r="AM33" s="101" t="s">
        <v>138</v>
      </c>
      <c r="AN33" s="101" t="s">
        <v>216</v>
      </c>
      <c r="AO33" s="101" t="s">
        <v>12</v>
      </c>
      <c r="AP33" s="101" t="s">
        <v>198</v>
      </c>
      <c r="AQ33" s="101" t="s">
        <v>215</v>
      </c>
      <c r="AR33" s="101" t="s">
        <v>199</v>
      </c>
      <c r="AS33" s="101" t="s">
        <v>200</v>
      </c>
      <c r="AT33" s="102" t="s">
        <v>209</v>
      </c>
      <c r="AU33" s="101" t="s">
        <v>204</v>
      </c>
      <c r="AV33" s="102" t="s">
        <v>210</v>
      </c>
      <c r="AW33" s="101" t="s">
        <v>212</v>
      </c>
      <c r="AZ33" s="101" t="s">
        <v>138</v>
      </c>
      <c r="BA33" s="101" t="s">
        <v>12</v>
      </c>
      <c r="BB33" s="101" t="s">
        <v>198</v>
      </c>
      <c r="BC33" s="101" t="s">
        <v>215</v>
      </c>
      <c r="BD33" s="101" t="s">
        <v>199</v>
      </c>
      <c r="BE33" s="101" t="s">
        <v>200</v>
      </c>
      <c r="BF33" s="102" t="s">
        <v>209</v>
      </c>
      <c r="BG33" s="101" t="s">
        <v>204</v>
      </c>
      <c r="BH33" s="102" t="s">
        <v>201</v>
      </c>
      <c r="BI33" s="101" t="s">
        <v>212</v>
      </c>
    </row>
    <row r="34" spans="1:61" x14ac:dyDescent="0.35">
      <c r="A34" t="s">
        <v>109</v>
      </c>
      <c r="B34" t="s">
        <v>108</v>
      </c>
      <c r="C34" t="s">
        <v>3</v>
      </c>
      <c r="E34" t="s">
        <v>3</v>
      </c>
      <c r="F34" t="s">
        <v>3</v>
      </c>
      <c r="G34" s="55">
        <f t="shared" ref="G34:G68" si="0">IF(H34="ND","ND",_xlfn.RANK.EQ(H34,$H$34:$H$67))</f>
        <v>15</v>
      </c>
      <c r="H34" s="22">
        <f t="shared" ref="H34:H68" si="1">IF(J34="ND","ND",(J34*$I$31)+IF(N34="ND","ND",(N34*$M$31)+IF(R34="ND","ND",(R34*$Q$31))))</f>
        <v>11.650971259047846</v>
      </c>
      <c r="I34" s="55">
        <f t="shared" ref="I34:I68" si="2">IF(J34="ND","ND",_xlfn.RANK.EQ(J34,$J$34:$J$67))</f>
        <v>17</v>
      </c>
      <c r="J34" s="22">
        <f t="shared" ref="J34:J70" si="3">IF(L34="ND","ND",MIN(MAX((L34-$L$31)/$K$31,-2.5),2.5)*4+10)</f>
        <v>12.068059161428383</v>
      </c>
      <c r="K34" s="22">
        <f t="shared" ref="K34:K70" si="4">IF(L34="ND","ND",(L34-$L$31)/$K$31)</f>
        <v>0.51701479035709585</v>
      </c>
      <c r="L34" s="62">
        <v>10.792532652983816</v>
      </c>
      <c r="M34" s="55">
        <f t="shared" ref="M34:M68" si="5">IF(N34="ND","ND",_xlfn.RANK.EQ(N34,$N$34:$N$67))</f>
        <v>22</v>
      </c>
      <c r="N34" s="22">
        <f t="shared" ref="N34:N70" si="6">IF(P34="ND","ND",MIN(MAX((P34-$P$31)/$O$31,-2.5),2.5)*4+10)</f>
        <v>9.265549468030267</v>
      </c>
      <c r="O34" s="22">
        <f t="shared" ref="O34:O70" si="7">IF(P34="ND","ND",(P34-$P$31)/$O$31)</f>
        <v>-0.18361263299243319</v>
      </c>
      <c r="P34" s="62">
        <v>8.887198131832001</v>
      </c>
      <c r="Q34" s="55">
        <f t="shared" ref="Q34:Q68" si="8">IF(R34="ND","ND",_xlfn.RANK.EQ(R34,$R$34:$R$67))</f>
        <v>2</v>
      </c>
      <c r="R34" s="53">
        <f t="shared" ref="R34:R70" si="9">IF(T34="ND","ND",MIN(MAX((T34-$T$31)/$S$31,-2.5),2.5)*4+10)</f>
        <v>15.587639036321926</v>
      </c>
      <c r="S34" s="53">
        <f t="shared" ref="S34:S70" si="10">IF(T34="ND","ND",(T34-$T$31)/$S$31)</f>
        <v>1.3969097590804815</v>
      </c>
      <c r="T34" s="56">
        <v>12.316965414131053</v>
      </c>
      <c r="U34" s="3"/>
      <c r="V34" s="3"/>
      <c r="W34" s="55">
        <f t="shared" ref="W34:W68" si="11">IF(X34="ND","ND",_xlfn.RANK.EQ(X34,$X$34:$X$67))</f>
        <v>19</v>
      </c>
      <c r="X34" s="22">
        <f t="shared" ref="X34:X68" si="12">IF(Z34="ND","ND",(Z34*$Y$31)+IF(AD34="ND","ND",(AD34*$AC$31)+IF(AH34="ND","ND",(AH34*$AG$31))))</f>
        <v>9.3068290514635947</v>
      </c>
      <c r="Y34" s="55">
        <f t="shared" ref="Y34:Y68" si="13">IF(Z34="ND","ND",_xlfn.RANK.EQ(Z34,$Z$34:$Z$67))</f>
        <v>26</v>
      </c>
      <c r="Z34" s="22">
        <f t="shared" ref="Z34:Z70" si="14">IF(AB34="ND","ND",MIN(MAX((AB34-$AB$31)/$AA$31,-2.5),2.5)*4+10)</f>
        <v>5.5915175637869261</v>
      </c>
      <c r="AA34" s="22">
        <f t="shared" ref="AA34:AA70" si="15">IF(AB34="ND","ND",(AB34-$AB$31)/$AA$31)</f>
        <v>-1.1021206090532685</v>
      </c>
      <c r="AB34" s="62">
        <v>6.1910016993652395</v>
      </c>
      <c r="AC34" s="55">
        <f t="shared" ref="AC34:AC68" si="16">IF(AD34="ND","ND",_xlfn.RANK.EQ(AD34,$AD$34:$AD$67))</f>
        <v>20</v>
      </c>
      <c r="AD34" s="22">
        <f t="shared" ref="AD34:AD70" si="17">IF(AF34="ND","ND",MIN(MAX((AF34-$AF$31)/$AE$31,-2.5),2.5)*4+10)</f>
        <v>10.083503824768901</v>
      </c>
      <c r="AE34" s="22">
        <f t="shared" ref="AE34:AE70" si="18">IF(AF34="ND","ND",(AF34-$AF$31)/$AE$31)</f>
        <v>2.0875956192225011E-2</v>
      </c>
      <c r="AF34" s="62">
        <v>9.5439140142804817</v>
      </c>
      <c r="AG34" s="64">
        <f t="shared" ref="AG34:AG68" si="19">IF(AH34="ND","ND",_xlfn.RANK.EQ(AH34,$AH$34:$AH$67))</f>
        <v>2</v>
      </c>
      <c r="AH34" s="123">
        <f t="shared" ref="AH34:AH70" si="20">IF(AJ34="ND","ND",MIN(MAX((AJ34-$AJ$31)/$AI$31,-2.5),2.5)*4+10)</f>
        <v>15.184102480206317</v>
      </c>
      <c r="AI34" s="123">
        <f t="shared" ref="AI34:AI70" si="21">IF(AJ34="ND","ND",(AJ34-$AJ$31)/$AI$31)</f>
        <v>1.2960256200515792</v>
      </c>
      <c r="AJ34" s="56">
        <v>12.309396572909241</v>
      </c>
      <c r="AK34" s="3"/>
      <c r="AM34" s="100">
        <v>1</v>
      </c>
      <c r="AN34" s="100">
        <v>0</v>
      </c>
      <c r="AO34" s="98" t="s">
        <v>43</v>
      </c>
      <c r="AP34" s="99">
        <v>14.034886247675672</v>
      </c>
      <c r="AQ34" s="134">
        <v>0.2</v>
      </c>
      <c r="AR34" s="120">
        <v>9</v>
      </c>
      <c r="AS34" s="99">
        <v>12.954366689870884</v>
      </c>
      <c r="AT34" s="120">
        <v>3</v>
      </c>
      <c r="AU34" s="99">
        <v>14.771172365847178</v>
      </c>
      <c r="AV34" s="120">
        <v>3</v>
      </c>
      <c r="AW34" s="99">
        <v>14.723353126942236</v>
      </c>
      <c r="AZ34" s="100">
        <v>1</v>
      </c>
      <c r="BA34" s="98" t="s">
        <v>43</v>
      </c>
      <c r="BB34" s="99">
        <v>14.559517654159759</v>
      </c>
      <c r="BC34" s="134">
        <v>0.2</v>
      </c>
      <c r="BD34" s="120">
        <v>8</v>
      </c>
      <c r="BE34" s="99">
        <v>13.31401678252184</v>
      </c>
      <c r="BF34" s="120">
        <v>1</v>
      </c>
      <c r="BG34" s="99">
        <v>16.259207568878633</v>
      </c>
      <c r="BH34" s="120">
        <v>5</v>
      </c>
      <c r="BI34" s="99">
        <v>13.651139567997841</v>
      </c>
    </row>
    <row r="35" spans="1:61" x14ac:dyDescent="0.35">
      <c r="A35" t="s">
        <v>107</v>
      </c>
      <c r="B35" t="s">
        <v>106</v>
      </c>
      <c r="C35" t="s">
        <v>3</v>
      </c>
      <c r="D35" t="s">
        <v>3</v>
      </c>
      <c r="E35" t="s">
        <v>3</v>
      </c>
      <c r="F35" t="s">
        <v>3</v>
      </c>
      <c r="G35" s="55">
        <f t="shared" si="0"/>
        <v>10</v>
      </c>
      <c r="H35" s="22">
        <f t="shared" si="1"/>
        <v>11.991389929666658</v>
      </c>
      <c r="I35" s="55">
        <f t="shared" si="2"/>
        <v>8</v>
      </c>
      <c r="J35" s="22">
        <f t="shared" si="3"/>
        <v>12.969097562615932</v>
      </c>
      <c r="K35" s="22">
        <f t="shared" si="4"/>
        <v>0.74227439065398315</v>
      </c>
      <c r="L35" s="62">
        <v>11.299036146968746</v>
      </c>
      <c r="M35" s="55">
        <f t="shared" si="5"/>
        <v>15</v>
      </c>
      <c r="N35" s="22">
        <f t="shared" si="6"/>
        <v>11.207004469705739</v>
      </c>
      <c r="O35" s="22">
        <f t="shared" si="7"/>
        <v>0.30175111742643479</v>
      </c>
      <c r="P35" s="62">
        <v>10.377322956363564</v>
      </c>
      <c r="Q35" s="55">
        <f t="shared" si="8"/>
        <v>12</v>
      </c>
      <c r="R35" s="53">
        <f t="shared" si="9"/>
        <v>11.604745583689947</v>
      </c>
      <c r="S35" s="53">
        <f t="shared" si="10"/>
        <v>0.40118639592248684</v>
      </c>
      <c r="T35" s="56">
        <v>10.27636236423648</v>
      </c>
      <c r="U35" s="3"/>
      <c r="V35" s="3"/>
      <c r="W35" s="55">
        <f t="shared" si="11"/>
        <v>9</v>
      </c>
      <c r="X35" s="22">
        <f t="shared" si="12"/>
        <v>12.471766649670425</v>
      </c>
      <c r="Y35" s="55">
        <f t="shared" si="13"/>
        <v>7</v>
      </c>
      <c r="Z35" s="22">
        <f t="shared" si="14"/>
        <v>13.359654530586162</v>
      </c>
      <c r="AA35" s="22">
        <f t="shared" si="15"/>
        <v>0.83991363264654051</v>
      </c>
      <c r="AB35" s="62">
        <v>12.021110948677132</v>
      </c>
      <c r="AC35" s="55">
        <f t="shared" si="16"/>
        <v>14</v>
      </c>
      <c r="AD35" s="22">
        <f t="shared" si="17"/>
        <v>11.854173747492478</v>
      </c>
      <c r="AE35" s="22">
        <f t="shared" si="18"/>
        <v>0.46354343687311961</v>
      </c>
      <c r="AF35" s="62">
        <v>10.925925045599019</v>
      </c>
      <c r="AG35" s="64">
        <f t="shared" si="19"/>
        <v>14</v>
      </c>
      <c r="AH35" s="123">
        <f t="shared" si="20"/>
        <v>11.931176692194844</v>
      </c>
      <c r="AI35" s="123">
        <f t="shared" si="21"/>
        <v>0.48279417304871125</v>
      </c>
      <c r="AJ35" s="56">
        <v>10.503563446635212</v>
      </c>
      <c r="AK35" s="3"/>
      <c r="AM35" s="100">
        <v>2</v>
      </c>
      <c r="AN35" s="100" t="s">
        <v>217</v>
      </c>
      <c r="AO35" s="98" t="s">
        <v>93</v>
      </c>
      <c r="AP35" s="99">
        <v>13.487028704058545</v>
      </c>
      <c r="AQ35" s="134">
        <v>0.2</v>
      </c>
      <c r="AR35" s="120">
        <v>10</v>
      </c>
      <c r="AS35" s="99">
        <v>12.948885498845653</v>
      </c>
      <c r="AT35" s="120">
        <v>7</v>
      </c>
      <c r="AU35" s="99">
        <v>14.045342924133431</v>
      </c>
      <c r="AV35" s="120">
        <v>6</v>
      </c>
      <c r="AW35" s="99">
        <v>13.446686674334542</v>
      </c>
      <c r="AZ35" s="100">
        <v>2</v>
      </c>
      <c r="BA35" s="98" t="s">
        <v>76</v>
      </c>
      <c r="BB35" s="99">
        <v>13.946274722692191</v>
      </c>
      <c r="BC35" s="134">
        <v>0.2</v>
      </c>
      <c r="BD35" s="120">
        <v>4</v>
      </c>
      <c r="BE35" s="99">
        <v>13.48737767580382</v>
      </c>
      <c r="BF35" s="120">
        <v>4</v>
      </c>
      <c r="BG35" s="99">
        <v>15.085811377690593</v>
      </c>
      <c r="BH35" s="120">
        <v>12</v>
      </c>
      <c r="BI35" s="99">
        <v>12.58499550647212</v>
      </c>
    </row>
    <row r="36" spans="1:61" x14ac:dyDescent="0.35">
      <c r="A36" t="s">
        <v>105</v>
      </c>
      <c r="B36" t="s">
        <v>104</v>
      </c>
      <c r="C36" t="s">
        <v>3</v>
      </c>
      <c r="D36" t="s">
        <v>3</v>
      </c>
      <c r="E36" t="s">
        <v>3</v>
      </c>
      <c r="G36" s="55">
        <f t="shared" si="0"/>
        <v>9</v>
      </c>
      <c r="H36" s="22">
        <f t="shared" si="1"/>
        <v>12.064119905549678</v>
      </c>
      <c r="I36" s="55">
        <f t="shared" si="2"/>
        <v>12</v>
      </c>
      <c r="J36" s="22">
        <f t="shared" si="3"/>
        <v>12.799416766957</v>
      </c>
      <c r="K36" s="22">
        <f t="shared" si="4"/>
        <v>0.69985419173925012</v>
      </c>
      <c r="L36" s="62">
        <v>11.203652958249908</v>
      </c>
      <c r="M36" s="55">
        <f t="shared" si="5"/>
        <v>18</v>
      </c>
      <c r="N36" s="22">
        <f t="shared" si="6"/>
        <v>10.490898191782552</v>
      </c>
      <c r="O36" s="22">
        <f t="shared" si="7"/>
        <v>0.12272454794563804</v>
      </c>
      <c r="P36" s="62">
        <v>9.8276899538910136</v>
      </c>
      <c r="Q36" s="55">
        <f t="shared" si="8"/>
        <v>5</v>
      </c>
      <c r="R36" s="53">
        <f t="shared" si="9"/>
        <v>13.739969610269286</v>
      </c>
      <c r="S36" s="53">
        <f t="shared" si="10"/>
        <v>0.93499240256732141</v>
      </c>
      <c r="T36" s="56">
        <v>11.370327018994361</v>
      </c>
      <c r="U36" s="3"/>
      <c r="V36" s="3"/>
      <c r="W36" s="55">
        <f t="shared" si="11"/>
        <v>6</v>
      </c>
      <c r="X36" s="22">
        <f t="shared" si="12"/>
        <v>13.243651017655608</v>
      </c>
      <c r="Y36" s="55">
        <f t="shared" si="13"/>
        <v>2</v>
      </c>
      <c r="Z36" s="22">
        <f t="shared" si="14"/>
        <v>13.503899217431556</v>
      </c>
      <c r="AA36" s="22">
        <f t="shared" si="15"/>
        <v>0.87597480435788899</v>
      </c>
      <c r="AB36" s="62">
        <v>12.129368860005894</v>
      </c>
      <c r="AC36" s="55">
        <f t="shared" si="16"/>
        <v>12</v>
      </c>
      <c r="AD36" s="22">
        <f t="shared" si="17"/>
        <v>12.479966209206758</v>
      </c>
      <c r="AE36" s="22">
        <f t="shared" si="18"/>
        <v>0.61999155230168923</v>
      </c>
      <c r="AF36" s="62">
        <v>11.414357177588268</v>
      </c>
      <c r="AG36" s="64">
        <f t="shared" si="19"/>
        <v>4</v>
      </c>
      <c r="AH36" s="123">
        <f t="shared" si="20"/>
        <v>14.250524235001404</v>
      </c>
      <c r="AI36" s="123">
        <f t="shared" si="21"/>
        <v>1.0626310587503509</v>
      </c>
      <c r="AJ36" s="56">
        <v>11.791128825340859</v>
      </c>
      <c r="AK36" s="3"/>
      <c r="AM36" s="100">
        <v>3</v>
      </c>
      <c r="AN36" s="100" t="s">
        <v>218</v>
      </c>
      <c r="AO36" s="98" t="s">
        <v>63</v>
      </c>
      <c r="AP36" s="99">
        <v>13.23877695813608</v>
      </c>
      <c r="AQ36" s="134">
        <v>0.2</v>
      </c>
      <c r="AR36" s="120">
        <v>5</v>
      </c>
      <c r="AS36" s="99">
        <v>13.079131262037869</v>
      </c>
      <c r="AT36" s="120">
        <v>10</v>
      </c>
      <c r="AU36" s="99">
        <v>12.894298955239742</v>
      </c>
      <c r="AV36" s="120">
        <v>4</v>
      </c>
      <c r="AW36" s="99">
        <v>14.247024356125173</v>
      </c>
      <c r="AZ36" s="100">
        <v>3</v>
      </c>
      <c r="BA36" s="98" t="s">
        <v>93</v>
      </c>
      <c r="BB36" s="99">
        <v>13.894803134074309</v>
      </c>
      <c r="BC36" s="134">
        <v>0.2</v>
      </c>
      <c r="BD36" s="120">
        <v>11</v>
      </c>
      <c r="BE36" s="99">
        <v>13.186627158639634</v>
      </c>
      <c r="BF36" s="120">
        <v>5</v>
      </c>
      <c r="BG36" s="99">
        <v>15.02743099925393</v>
      </c>
      <c r="BH36" s="120">
        <v>7</v>
      </c>
      <c r="BI36" s="99">
        <v>13.045899354584412</v>
      </c>
    </row>
    <row r="37" spans="1:61" x14ac:dyDescent="0.35">
      <c r="A37" t="s">
        <v>103</v>
      </c>
      <c r="B37" t="s">
        <v>102</v>
      </c>
      <c r="C37" t="s">
        <v>77</v>
      </c>
      <c r="E37" t="s">
        <v>1</v>
      </c>
      <c r="F37" t="s">
        <v>3</v>
      </c>
      <c r="G37" s="55">
        <f t="shared" si="0"/>
        <v>32</v>
      </c>
      <c r="H37" s="22">
        <f t="shared" si="1"/>
        <v>3.8353825549048093</v>
      </c>
      <c r="I37" s="55">
        <f t="shared" si="2"/>
        <v>31</v>
      </c>
      <c r="J37" s="22">
        <f t="shared" si="3"/>
        <v>3.0298052691102768</v>
      </c>
      <c r="K37" s="22">
        <f t="shared" si="4"/>
        <v>-1.7425486827224308</v>
      </c>
      <c r="L37" s="62">
        <v>5.7118311313301007</v>
      </c>
      <c r="M37" s="55">
        <f t="shared" si="5"/>
        <v>33</v>
      </c>
      <c r="N37" s="22">
        <f t="shared" si="6"/>
        <v>3.7984536544487613</v>
      </c>
      <c r="O37" s="22">
        <f t="shared" si="7"/>
        <v>-1.5503865863878097</v>
      </c>
      <c r="P37" s="62">
        <v>4.6910384562897738</v>
      </c>
      <c r="Q37" s="55">
        <f t="shared" si="8"/>
        <v>31</v>
      </c>
      <c r="R37" s="53">
        <f t="shared" si="9"/>
        <v>5.5203949274059685</v>
      </c>
      <c r="S37" s="53">
        <f t="shared" si="10"/>
        <v>-1.1199012681485079</v>
      </c>
      <c r="T37" s="56">
        <v>7.1590948165353101</v>
      </c>
      <c r="U37" s="62"/>
      <c r="V37" s="62"/>
      <c r="W37" s="55">
        <f t="shared" si="11"/>
        <v>31</v>
      </c>
      <c r="X37" s="22">
        <f t="shared" si="12"/>
        <v>5.5329310674480263</v>
      </c>
      <c r="Y37" s="55">
        <f t="shared" si="13"/>
        <v>23</v>
      </c>
      <c r="Z37" s="22">
        <f t="shared" si="14"/>
        <v>7.2858520400965077</v>
      </c>
      <c r="AA37" s="22">
        <f t="shared" si="15"/>
        <v>-0.67853698997587297</v>
      </c>
      <c r="AB37" s="62">
        <v>7.462626433066438</v>
      </c>
      <c r="AC37" s="55">
        <f t="shared" si="16"/>
        <v>32</v>
      </c>
      <c r="AD37" s="22">
        <f t="shared" si="17"/>
        <v>3.629002563023314</v>
      </c>
      <c r="AE37" s="22">
        <f t="shared" si="18"/>
        <v>-1.5927493592441715</v>
      </c>
      <c r="AF37" s="62">
        <v>4.5061642728317128</v>
      </c>
      <c r="AG37" s="64">
        <f t="shared" si="19"/>
        <v>28</v>
      </c>
      <c r="AH37" s="123">
        <f t="shared" si="20"/>
        <v>5.8349461310004873</v>
      </c>
      <c r="AI37" s="123">
        <f t="shared" si="21"/>
        <v>-1.0412634672498782</v>
      </c>
      <c r="AJ37" s="56">
        <v>7.1192946959058565</v>
      </c>
      <c r="AK37" s="62"/>
      <c r="AM37" s="100">
        <v>4</v>
      </c>
      <c r="AN37" s="100" t="s">
        <v>223</v>
      </c>
      <c r="AO37" s="98" t="s">
        <v>47</v>
      </c>
      <c r="AP37" s="99">
        <v>12.943519756010422</v>
      </c>
      <c r="AQ37" s="134">
        <v>0.188</v>
      </c>
      <c r="AR37" s="120">
        <v>11</v>
      </c>
      <c r="AS37" s="99">
        <v>12.92116278080699</v>
      </c>
      <c r="AT37" s="120">
        <v>1</v>
      </c>
      <c r="AU37" s="99">
        <v>16.622373593526657</v>
      </c>
      <c r="AV37" s="120">
        <v>30</v>
      </c>
      <c r="AW37" s="99">
        <v>5.6305260313848162</v>
      </c>
      <c r="AZ37" s="100">
        <v>4</v>
      </c>
      <c r="BA37" s="98" t="s">
        <v>55</v>
      </c>
      <c r="BB37" s="99">
        <v>13.851093415942668</v>
      </c>
      <c r="BC37" s="134">
        <v>0.2</v>
      </c>
      <c r="BD37" s="120">
        <v>6</v>
      </c>
      <c r="BE37" s="99">
        <v>13.484608440354192</v>
      </c>
      <c r="BF37" s="120">
        <v>6</v>
      </c>
      <c r="BG37" s="99">
        <v>14.436914642409942</v>
      </c>
      <c r="BH37" s="120">
        <v>6</v>
      </c>
      <c r="BI37" s="99">
        <v>13.412420914185054</v>
      </c>
    </row>
    <row r="38" spans="1:61" x14ac:dyDescent="0.35">
      <c r="A38" t="s">
        <v>101</v>
      </c>
      <c r="B38" t="s">
        <v>100</v>
      </c>
      <c r="C38" t="s">
        <v>3</v>
      </c>
      <c r="E38" t="s">
        <v>3</v>
      </c>
      <c r="F38" t="s">
        <v>3</v>
      </c>
      <c r="G38" s="55">
        <f t="shared" si="0"/>
        <v>11</v>
      </c>
      <c r="H38" s="22">
        <f t="shared" si="1"/>
        <v>11.91100868581163</v>
      </c>
      <c r="I38" s="55">
        <f t="shared" si="2"/>
        <v>1</v>
      </c>
      <c r="J38" s="22">
        <f t="shared" si="3"/>
        <v>13.73022199003028</v>
      </c>
      <c r="K38" s="22">
        <f t="shared" si="4"/>
        <v>0.93255549750757005</v>
      </c>
      <c r="L38" s="62">
        <v>11.726889367580153</v>
      </c>
      <c r="M38" s="55">
        <f t="shared" si="5"/>
        <v>21</v>
      </c>
      <c r="N38" s="22">
        <f t="shared" si="6"/>
        <v>9.48870185393905</v>
      </c>
      <c r="O38" s="22">
        <f t="shared" si="7"/>
        <v>-0.12782453651523737</v>
      </c>
      <c r="P38" s="62">
        <v>9.0584742673124303</v>
      </c>
      <c r="Q38" s="55">
        <f t="shared" si="8"/>
        <v>7</v>
      </c>
      <c r="R38" s="53">
        <f t="shared" si="9"/>
        <v>13.117195741119492</v>
      </c>
      <c r="S38" s="53">
        <f t="shared" si="10"/>
        <v>0.77929893527987282</v>
      </c>
      <c r="T38" s="56">
        <v>11.051253894921228</v>
      </c>
      <c r="U38" s="3"/>
      <c r="V38" s="3"/>
      <c r="W38" s="55">
        <f t="shared" si="11"/>
        <v>27</v>
      </c>
      <c r="X38" s="22">
        <f t="shared" si="12"/>
        <v>7.000820322369961</v>
      </c>
      <c r="Y38" s="55">
        <f t="shared" si="13"/>
        <v>24</v>
      </c>
      <c r="Z38" s="22">
        <f t="shared" si="14"/>
        <v>5.9649307999733061</v>
      </c>
      <c r="AA38" s="22">
        <f t="shared" si="15"/>
        <v>-1.0087673000066735</v>
      </c>
      <c r="AB38" s="62">
        <v>6.4712542195525504</v>
      </c>
      <c r="AC38" s="55">
        <f t="shared" si="16"/>
        <v>29</v>
      </c>
      <c r="AD38" s="22">
        <f t="shared" si="17"/>
        <v>5.1609243229663031</v>
      </c>
      <c r="AE38" s="22">
        <f t="shared" si="18"/>
        <v>-1.2097689192584242</v>
      </c>
      <c r="AF38" s="62">
        <v>5.7018319374756263</v>
      </c>
      <c r="AG38" s="64">
        <f t="shared" si="19"/>
        <v>8</v>
      </c>
      <c r="AH38" s="123">
        <f t="shared" si="20"/>
        <v>12.752391365970583</v>
      </c>
      <c r="AI38" s="123">
        <f t="shared" si="21"/>
        <v>0.68809784149264563</v>
      </c>
      <c r="AJ38" s="56">
        <v>10.959453546296261</v>
      </c>
      <c r="AK38" s="3"/>
      <c r="AM38" s="100">
        <v>5</v>
      </c>
      <c r="AN38" s="100" t="s">
        <v>220</v>
      </c>
      <c r="AO38" s="98" t="s">
        <v>76</v>
      </c>
      <c r="AP38" s="99">
        <v>12.9063510830577</v>
      </c>
      <c r="AQ38" s="134">
        <v>0.2</v>
      </c>
      <c r="AR38" s="120">
        <v>16</v>
      </c>
      <c r="AS38" s="99">
        <v>12.401709157770165</v>
      </c>
      <c r="AT38" s="120">
        <v>8</v>
      </c>
      <c r="AU38" s="99">
        <v>13.635254947191545</v>
      </c>
      <c r="AV38" s="120">
        <v>9</v>
      </c>
      <c r="AW38" s="99">
        <v>12.457827205365165</v>
      </c>
      <c r="AZ38" s="100">
        <v>5</v>
      </c>
      <c r="BA38" s="98" t="s">
        <v>63</v>
      </c>
      <c r="BB38" s="99">
        <v>13.35597735816499</v>
      </c>
      <c r="BC38" s="134">
        <v>0.2</v>
      </c>
      <c r="BD38" s="120">
        <v>15</v>
      </c>
      <c r="BE38" s="99">
        <v>12.844242853874292</v>
      </c>
      <c r="BF38" s="120">
        <v>8</v>
      </c>
      <c r="BG38" s="99">
        <v>13.138660196433285</v>
      </c>
      <c r="BH38" s="120">
        <v>3</v>
      </c>
      <c r="BI38" s="99">
        <v>14.814080690209789</v>
      </c>
    </row>
    <row r="39" spans="1:61" x14ac:dyDescent="0.35">
      <c r="A39" t="s">
        <v>99</v>
      </c>
      <c r="B39" t="s">
        <v>98</v>
      </c>
      <c r="C39" t="s">
        <v>3</v>
      </c>
      <c r="E39" t="s">
        <v>2</v>
      </c>
      <c r="F39" t="s">
        <v>3</v>
      </c>
      <c r="G39" s="55">
        <f t="shared" si="0"/>
        <v>28</v>
      </c>
      <c r="H39" s="22">
        <f t="shared" si="1"/>
        <v>7.0029118088990172</v>
      </c>
      <c r="I39" s="55">
        <f t="shared" si="2"/>
        <v>28</v>
      </c>
      <c r="J39" s="22">
        <f t="shared" si="3"/>
        <v>6.0291440701302275</v>
      </c>
      <c r="K39" s="22">
        <f t="shared" si="4"/>
        <v>-0.99271398246744302</v>
      </c>
      <c r="L39" s="62">
        <v>7.3978586972572957</v>
      </c>
      <c r="M39" s="55">
        <f t="shared" si="5"/>
        <v>27</v>
      </c>
      <c r="N39" s="22">
        <f t="shared" si="6"/>
        <v>5.9587471679769788</v>
      </c>
      <c r="O39" s="22">
        <f t="shared" si="7"/>
        <v>-1.0103132080057553</v>
      </c>
      <c r="P39" s="62">
        <v>6.3491283888428462</v>
      </c>
      <c r="Q39" s="55">
        <f t="shared" si="8"/>
        <v>16</v>
      </c>
      <c r="R39" s="53">
        <f t="shared" si="9"/>
        <v>11.038776568280674</v>
      </c>
      <c r="S39" s="53">
        <f t="shared" si="10"/>
        <v>0.25969414207016839</v>
      </c>
      <c r="T39" s="56">
        <v>9.9863927447311429</v>
      </c>
      <c r="U39" s="62"/>
      <c r="V39" s="62"/>
      <c r="W39" s="55">
        <f t="shared" si="11"/>
        <v>33</v>
      </c>
      <c r="X39" s="22">
        <f t="shared" si="12"/>
        <v>4.8649951902043123</v>
      </c>
      <c r="Y39" s="55">
        <f t="shared" si="13"/>
        <v>34</v>
      </c>
      <c r="Z39" s="22">
        <f t="shared" si="14"/>
        <v>0</v>
      </c>
      <c r="AA39" s="22">
        <f t="shared" si="15"/>
        <v>-2.8595844702261277</v>
      </c>
      <c r="AB39" s="62">
        <v>0.91498437055282023</v>
      </c>
      <c r="AC39" s="55">
        <f t="shared" si="16"/>
        <v>28</v>
      </c>
      <c r="AD39" s="22">
        <f t="shared" si="17"/>
        <v>6.2820598973914281</v>
      </c>
      <c r="AE39" s="22">
        <f t="shared" si="18"/>
        <v>-0.92948502565214297</v>
      </c>
      <c r="AF39" s="62">
        <v>6.5768802520005067</v>
      </c>
      <c r="AG39" s="64">
        <f t="shared" si="19"/>
        <v>15</v>
      </c>
      <c r="AH39" s="123">
        <f t="shared" si="20"/>
        <v>11.760856156238702</v>
      </c>
      <c r="AI39" s="123">
        <f t="shared" si="21"/>
        <v>0.44021403905967549</v>
      </c>
      <c r="AJ39" s="56">
        <v>10.409011499877654</v>
      </c>
      <c r="AK39" s="62"/>
      <c r="AM39" s="100">
        <v>6</v>
      </c>
      <c r="AN39" s="100" t="s">
        <v>229</v>
      </c>
      <c r="AO39" s="98" t="s">
        <v>81</v>
      </c>
      <c r="AP39" s="99">
        <v>12.700450186660671</v>
      </c>
      <c r="AQ39" s="134">
        <v>0.2</v>
      </c>
      <c r="AR39" s="120">
        <v>3</v>
      </c>
      <c r="AS39" s="99">
        <v>13.135728723483204</v>
      </c>
      <c r="AT39" s="120">
        <v>12</v>
      </c>
      <c r="AU39" s="99">
        <v>12.452441668025893</v>
      </c>
      <c r="AV39" s="120">
        <v>10</v>
      </c>
      <c r="AW39" s="99">
        <v>12.325910150285155</v>
      </c>
      <c r="AZ39" s="100">
        <v>6</v>
      </c>
      <c r="BA39" s="98" t="s">
        <v>105</v>
      </c>
      <c r="BB39" s="99">
        <v>13.243651017655608</v>
      </c>
      <c r="BC39" s="134">
        <v>0.16</v>
      </c>
      <c r="BD39" s="120">
        <v>2</v>
      </c>
      <c r="BE39" s="99">
        <v>13.503899217431556</v>
      </c>
      <c r="BF39" s="120">
        <v>12</v>
      </c>
      <c r="BG39" s="99">
        <v>12.479966209206758</v>
      </c>
      <c r="BH39" s="120">
        <v>4</v>
      </c>
      <c r="BI39" s="99">
        <v>14.250524235001404</v>
      </c>
    </row>
    <row r="40" spans="1:61" x14ac:dyDescent="0.35">
      <c r="A40" t="s">
        <v>97</v>
      </c>
      <c r="B40" t="s">
        <v>96</v>
      </c>
      <c r="C40" t="s">
        <v>77</v>
      </c>
      <c r="E40" t="s">
        <v>1</v>
      </c>
      <c r="F40" t="s">
        <v>3</v>
      </c>
      <c r="G40" s="55">
        <f t="shared" si="0"/>
        <v>34</v>
      </c>
      <c r="H40" s="22">
        <f t="shared" si="1"/>
        <v>2.9333914665066798</v>
      </c>
      <c r="I40" s="55">
        <f t="shared" si="2"/>
        <v>34</v>
      </c>
      <c r="J40" s="22">
        <f t="shared" si="3"/>
        <v>0</v>
      </c>
      <c r="K40" s="22">
        <f t="shared" si="4"/>
        <v>-2.9914260933376893</v>
      </c>
      <c r="L40" s="62">
        <v>2.9036898969419598</v>
      </c>
      <c r="M40" s="55">
        <f t="shared" si="5"/>
        <v>29</v>
      </c>
      <c r="N40" s="22">
        <f t="shared" si="6"/>
        <v>5.3146967907909275</v>
      </c>
      <c r="O40" s="22">
        <f t="shared" si="7"/>
        <v>-1.1713258023022681</v>
      </c>
      <c r="P40" s="62">
        <v>5.8548004469304047</v>
      </c>
      <c r="Q40" s="55">
        <f t="shared" si="8"/>
        <v>33</v>
      </c>
      <c r="R40" s="53">
        <f t="shared" si="9"/>
        <v>4.0375637509515414</v>
      </c>
      <c r="S40" s="53">
        <f t="shared" si="10"/>
        <v>-1.4906090622621146</v>
      </c>
      <c r="T40" s="56">
        <v>6.3993783297304461</v>
      </c>
      <c r="U40" s="62"/>
      <c r="V40" s="62"/>
      <c r="W40" s="55">
        <f t="shared" si="11"/>
        <v>32</v>
      </c>
      <c r="X40" s="22">
        <f t="shared" si="12"/>
        <v>5.1175084536210544</v>
      </c>
      <c r="Y40" s="55">
        <f t="shared" si="13"/>
        <v>28</v>
      </c>
      <c r="Z40" s="22">
        <f t="shared" si="14"/>
        <v>5.3398353603851856</v>
      </c>
      <c r="AA40" s="22">
        <f t="shared" si="15"/>
        <v>-1.1650411599037036</v>
      </c>
      <c r="AB40" s="62">
        <v>6.0021102382322775</v>
      </c>
      <c r="AC40" s="55">
        <f t="shared" si="16"/>
        <v>30</v>
      </c>
      <c r="AD40" s="22">
        <f t="shared" si="17"/>
        <v>4.9938727615571326</v>
      </c>
      <c r="AE40" s="22">
        <f t="shared" si="18"/>
        <v>-1.2515318096107169</v>
      </c>
      <c r="AF40" s="62">
        <v>5.571447895987335</v>
      </c>
      <c r="AG40" s="64">
        <f t="shared" si="19"/>
        <v>31</v>
      </c>
      <c r="AH40" s="123">
        <f t="shared" si="20"/>
        <v>4.9201260242206351</v>
      </c>
      <c r="AI40" s="123">
        <f t="shared" si="21"/>
        <v>-1.2699684939448412</v>
      </c>
      <c r="AJ40" s="56">
        <v>6.611440363817179</v>
      </c>
      <c r="AK40" s="62"/>
      <c r="AM40" s="100">
        <v>7</v>
      </c>
      <c r="AN40" s="100" t="s">
        <v>223</v>
      </c>
      <c r="AO40" s="98" t="s">
        <v>87</v>
      </c>
      <c r="AP40" s="99">
        <v>12.513525877495983</v>
      </c>
      <c r="AQ40" s="134">
        <v>0.2</v>
      </c>
      <c r="AR40" s="120">
        <v>6</v>
      </c>
      <c r="AS40" s="99">
        <v>13.063088469818386</v>
      </c>
      <c r="AT40" s="120">
        <v>11</v>
      </c>
      <c r="AU40" s="99">
        <v>12.891035622238558</v>
      </c>
      <c r="AV40" s="120">
        <v>18</v>
      </c>
      <c r="AW40" s="99">
        <v>10.659381203366026</v>
      </c>
      <c r="AZ40" s="100">
        <v>7</v>
      </c>
      <c r="BA40" s="98" t="s">
        <v>59</v>
      </c>
      <c r="BB40" s="99">
        <v>13.087437724594555</v>
      </c>
      <c r="BC40" s="134">
        <v>0.16</v>
      </c>
      <c r="BD40" s="120">
        <v>21</v>
      </c>
      <c r="BE40" s="99">
        <v>10.64194881185345</v>
      </c>
      <c r="BF40" s="120">
        <v>2</v>
      </c>
      <c r="BG40" s="99">
        <v>15.745259047762126</v>
      </c>
      <c r="BH40" s="120">
        <v>10</v>
      </c>
      <c r="BI40" s="99">
        <v>12.662772903741628</v>
      </c>
    </row>
    <row r="41" spans="1:61" x14ac:dyDescent="0.35">
      <c r="A41" t="s">
        <v>95</v>
      </c>
      <c r="B41" t="s">
        <v>94</v>
      </c>
      <c r="C41" t="s">
        <v>3</v>
      </c>
      <c r="D41" t="s">
        <v>3</v>
      </c>
      <c r="E41" t="s">
        <v>3</v>
      </c>
      <c r="G41" s="55">
        <f t="shared" si="0"/>
        <v>20</v>
      </c>
      <c r="H41" s="22">
        <f t="shared" si="1"/>
        <v>10.469971359661841</v>
      </c>
      <c r="I41" s="55">
        <f t="shared" si="2"/>
        <v>18</v>
      </c>
      <c r="J41" s="22">
        <f t="shared" si="3"/>
        <v>11.558468816112258</v>
      </c>
      <c r="K41" s="22">
        <f t="shared" si="4"/>
        <v>0.38961720402806466</v>
      </c>
      <c r="L41" s="62">
        <v>10.506075061316889</v>
      </c>
      <c r="M41" s="55">
        <f t="shared" si="5"/>
        <v>23</v>
      </c>
      <c r="N41" s="22">
        <f t="shared" si="6"/>
        <v>9.0490925969429927</v>
      </c>
      <c r="O41" s="22">
        <f t="shared" si="7"/>
        <v>-0.23772685076425187</v>
      </c>
      <c r="P41" s="62">
        <v>8.7210610043841754</v>
      </c>
      <c r="Q41" s="55">
        <f t="shared" si="8"/>
        <v>15</v>
      </c>
      <c r="R41" s="53">
        <f t="shared" si="9"/>
        <v>11.134733972198692</v>
      </c>
      <c r="S41" s="53">
        <f t="shared" si="10"/>
        <v>0.28368349304967305</v>
      </c>
      <c r="T41" s="56">
        <v>10.035555739780804</v>
      </c>
      <c r="U41" s="3"/>
      <c r="V41" s="3"/>
      <c r="W41" s="55">
        <f t="shared" si="11"/>
        <v>18</v>
      </c>
      <c r="X41" s="22">
        <f t="shared" si="12"/>
        <v>11.048051978598686</v>
      </c>
      <c r="Y41" s="55">
        <f t="shared" si="13"/>
        <v>17</v>
      </c>
      <c r="Z41" s="22">
        <f t="shared" si="14"/>
        <v>12.150848657410375</v>
      </c>
      <c r="AA41" s="22">
        <f t="shared" si="15"/>
        <v>0.53771216435259384</v>
      </c>
      <c r="AB41" s="62">
        <v>11.113883085426863</v>
      </c>
      <c r="AC41" s="55">
        <f t="shared" si="16"/>
        <v>16</v>
      </c>
      <c r="AD41" s="22">
        <f t="shared" si="17"/>
        <v>11.123778583390886</v>
      </c>
      <c r="AE41" s="22">
        <f t="shared" si="18"/>
        <v>0.28094464584772122</v>
      </c>
      <c r="AF41" s="62">
        <v>10.355850317917717</v>
      </c>
      <c r="AG41" s="64">
        <f t="shared" si="19"/>
        <v>24</v>
      </c>
      <c r="AH41" s="123">
        <f t="shared" si="20"/>
        <v>8.6910054113909023</v>
      </c>
      <c r="AI41" s="123">
        <f t="shared" si="21"/>
        <v>-0.32724864715227436</v>
      </c>
      <c r="AJ41" s="56">
        <v>8.704810872800941</v>
      </c>
      <c r="AK41" s="3"/>
      <c r="AM41" s="100">
        <v>8</v>
      </c>
      <c r="AN41" s="100" t="s">
        <v>218</v>
      </c>
      <c r="AO41" s="98" t="s">
        <v>51</v>
      </c>
      <c r="AP41" s="99">
        <v>12.087068290750983</v>
      </c>
      <c r="AQ41" s="134">
        <v>0.2</v>
      </c>
      <c r="AR41" s="120">
        <v>15</v>
      </c>
      <c r="AS41" s="99">
        <v>12.465912284805892</v>
      </c>
      <c r="AT41" s="120">
        <v>9</v>
      </c>
      <c r="AU41" s="99">
        <v>12.934106806499397</v>
      </c>
      <c r="AV41" s="120">
        <v>21</v>
      </c>
      <c r="AW41" s="99">
        <v>9.6353032711443323</v>
      </c>
      <c r="AZ41" s="100">
        <v>8</v>
      </c>
      <c r="BA41" s="98" t="s">
        <v>47</v>
      </c>
      <c r="BB41" s="99">
        <v>12.538061887567576</v>
      </c>
      <c r="BC41" s="134">
        <v>0.2</v>
      </c>
      <c r="BD41" s="120">
        <v>16</v>
      </c>
      <c r="BE41" s="99">
        <v>12.554975407446745</v>
      </c>
      <c r="BF41" s="120">
        <v>3</v>
      </c>
      <c r="BG41" s="99">
        <v>15.110627032556236</v>
      </c>
      <c r="BH41" s="120">
        <v>26</v>
      </c>
      <c r="BI41" s="99">
        <v>7.3591045578319072</v>
      </c>
    </row>
    <row r="42" spans="1:61" x14ac:dyDescent="0.35">
      <c r="A42" t="s">
        <v>93</v>
      </c>
      <c r="B42" t="s">
        <v>92</v>
      </c>
      <c r="C42" t="s">
        <v>3</v>
      </c>
      <c r="D42" t="s">
        <v>3</v>
      </c>
      <c r="E42" t="s">
        <v>3</v>
      </c>
      <c r="F42" t="s">
        <v>3</v>
      </c>
      <c r="G42" s="55">
        <f t="shared" si="0"/>
        <v>2</v>
      </c>
      <c r="H42" s="22">
        <f t="shared" si="1"/>
        <v>13.487028704058545</v>
      </c>
      <c r="I42" s="55">
        <f t="shared" si="2"/>
        <v>10</v>
      </c>
      <c r="J42" s="22">
        <f t="shared" si="3"/>
        <v>12.948885498845653</v>
      </c>
      <c r="K42" s="22">
        <f t="shared" si="4"/>
        <v>0.73722137471141347</v>
      </c>
      <c r="L42" s="62">
        <v>11.287674277256201</v>
      </c>
      <c r="M42" s="55">
        <f t="shared" si="5"/>
        <v>7</v>
      </c>
      <c r="N42" s="22">
        <f t="shared" si="6"/>
        <v>14.045342924133431</v>
      </c>
      <c r="O42" s="22">
        <f t="shared" si="7"/>
        <v>1.0113357310333577</v>
      </c>
      <c r="P42" s="62">
        <v>12.555832675988906</v>
      </c>
      <c r="Q42" s="55">
        <f t="shared" si="8"/>
        <v>6</v>
      </c>
      <c r="R42" s="53">
        <f t="shared" si="9"/>
        <v>13.446686674334542</v>
      </c>
      <c r="S42" s="53">
        <f t="shared" si="10"/>
        <v>0.86167166858363542</v>
      </c>
      <c r="T42" s="56">
        <v>11.220065893340852</v>
      </c>
      <c r="U42" s="3"/>
      <c r="V42" s="3"/>
      <c r="W42" s="55">
        <f t="shared" si="11"/>
        <v>3</v>
      </c>
      <c r="X42" s="22">
        <f t="shared" si="12"/>
        <v>13.894803134074309</v>
      </c>
      <c r="Y42" s="55">
        <f t="shared" si="13"/>
        <v>11</v>
      </c>
      <c r="Z42" s="22">
        <f t="shared" si="14"/>
        <v>13.186627158639634</v>
      </c>
      <c r="AA42" s="22">
        <f t="shared" si="15"/>
        <v>0.79665678965990883</v>
      </c>
      <c r="AB42" s="62">
        <v>11.891251178454102</v>
      </c>
      <c r="AC42" s="55">
        <f t="shared" si="16"/>
        <v>5</v>
      </c>
      <c r="AD42" s="22">
        <f t="shared" si="17"/>
        <v>15.02743099925393</v>
      </c>
      <c r="AE42" s="22">
        <f t="shared" si="18"/>
        <v>1.2568577498134827</v>
      </c>
      <c r="AF42" s="62">
        <v>13.402657987671191</v>
      </c>
      <c r="AG42" s="64">
        <f t="shared" si="19"/>
        <v>7</v>
      </c>
      <c r="AH42" s="123">
        <f t="shared" si="20"/>
        <v>13.045899354584412</v>
      </c>
      <c r="AI42" s="123">
        <f t="shared" si="21"/>
        <v>0.76147483864610299</v>
      </c>
      <c r="AJ42" s="56">
        <v>11.122391923377689</v>
      </c>
      <c r="AK42" s="3"/>
      <c r="AM42" s="100">
        <v>9</v>
      </c>
      <c r="AN42" s="100" t="s">
        <v>220</v>
      </c>
      <c r="AO42" s="98" t="s">
        <v>105</v>
      </c>
      <c r="AP42" s="99">
        <v>12.064119905549678</v>
      </c>
      <c r="AQ42" s="134">
        <v>0.2</v>
      </c>
      <c r="AR42" s="120">
        <v>12</v>
      </c>
      <c r="AS42" s="99">
        <v>12.799416766957</v>
      </c>
      <c r="AT42" s="120">
        <v>18</v>
      </c>
      <c r="AU42" s="99">
        <v>10.490898191782552</v>
      </c>
      <c r="AV42" s="120">
        <v>5</v>
      </c>
      <c r="AW42" s="99">
        <v>13.739969610269286</v>
      </c>
      <c r="AZ42" s="100">
        <v>9</v>
      </c>
      <c r="BA42" s="98" t="s">
        <v>107</v>
      </c>
      <c r="BB42" s="99">
        <v>12.471766649670425</v>
      </c>
      <c r="BC42" s="134">
        <v>0.2</v>
      </c>
      <c r="BD42" s="120">
        <v>7</v>
      </c>
      <c r="BE42" s="99">
        <v>13.359654530586162</v>
      </c>
      <c r="BF42" s="120">
        <v>14</v>
      </c>
      <c r="BG42" s="99">
        <v>11.854173747492478</v>
      </c>
      <c r="BH42" s="120">
        <v>14</v>
      </c>
      <c r="BI42" s="99">
        <v>11.931176692194844</v>
      </c>
    </row>
    <row r="43" spans="1:61" x14ac:dyDescent="0.35">
      <c r="A43" t="s">
        <v>91</v>
      </c>
      <c r="B43" t="s">
        <v>90</v>
      </c>
      <c r="C43" t="s">
        <v>3</v>
      </c>
      <c r="D43" t="s">
        <v>3</v>
      </c>
      <c r="E43" t="s">
        <v>3</v>
      </c>
      <c r="G43" s="55">
        <f t="shared" si="0"/>
        <v>27</v>
      </c>
      <c r="H43" s="22">
        <f t="shared" si="1"/>
        <v>7.4531039302905837</v>
      </c>
      <c r="I43" s="55">
        <f t="shared" si="2"/>
        <v>20</v>
      </c>
      <c r="J43" s="22">
        <f t="shared" si="3"/>
        <v>10.33008157818443</v>
      </c>
      <c r="K43" s="22">
        <f t="shared" si="4"/>
        <v>8.2520394546107656E-2</v>
      </c>
      <c r="L43" s="62">
        <v>9.8155579566552902</v>
      </c>
      <c r="M43" s="55">
        <f t="shared" si="5"/>
        <v>34</v>
      </c>
      <c r="N43" s="22">
        <f t="shared" si="6"/>
        <v>0</v>
      </c>
      <c r="O43" s="22">
        <f t="shared" si="7"/>
        <v>-2.7770252799773743</v>
      </c>
      <c r="P43" s="62">
        <v>0.92511080621011998</v>
      </c>
      <c r="Q43" s="55">
        <f t="shared" si="8"/>
        <v>1</v>
      </c>
      <c r="R43" s="53">
        <f t="shared" si="9"/>
        <v>16.605356495084056</v>
      </c>
      <c r="S43" s="53">
        <f t="shared" si="10"/>
        <v>1.6513391237710142</v>
      </c>
      <c r="T43" s="56">
        <v>12.838384672511815</v>
      </c>
      <c r="U43" s="3"/>
      <c r="V43" s="3"/>
      <c r="W43" s="55">
        <f t="shared" si="11"/>
        <v>23</v>
      </c>
      <c r="X43" s="22">
        <f t="shared" si="12"/>
        <v>8.5209172406711957</v>
      </c>
      <c r="Y43" s="55">
        <f t="shared" si="13"/>
        <v>20</v>
      </c>
      <c r="Z43" s="22">
        <f t="shared" si="14"/>
        <v>10.860467004558997</v>
      </c>
      <c r="AA43" s="22">
        <f t="shared" si="15"/>
        <v>0.21511675113974929</v>
      </c>
      <c r="AB43" s="62">
        <v>10.145431313581886</v>
      </c>
      <c r="AC43" s="55">
        <f t="shared" si="16"/>
        <v>33</v>
      </c>
      <c r="AD43" s="22">
        <f t="shared" si="17"/>
        <v>2.8315885547695769</v>
      </c>
      <c r="AE43" s="22">
        <f t="shared" si="18"/>
        <v>-1.7921028613076058</v>
      </c>
      <c r="AF43" s="62">
        <v>3.8837812178129165</v>
      </c>
      <c r="AG43" s="64">
        <f t="shared" si="19"/>
        <v>1</v>
      </c>
      <c r="AH43" s="123">
        <f t="shared" si="20"/>
        <v>15.220475084698826</v>
      </c>
      <c r="AI43" s="123">
        <f t="shared" si="21"/>
        <v>1.3051187711747068</v>
      </c>
      <c r="AJ43" s="56">
        <v>12.329588504223356</v>
      </c>
      <c r="AK43" s="3"/>
      <c r="AM43" s="100">
        <v>10</v>
      </c>
      <c r="AN43" s="100" t="s">
        <v>222</v>
      </c>
      <c r="AO43" s="98" t="s">
        <v>107</v>
      </c>
      <c r="AP43" s="99">
        <v>11.991389929666658</v>
      </c>
      <c r="AQ43" s="134">
        <v>0.2</v>
      </c>
      <c r="AR43" s="120">
        <v>8</v>
      </c>
      <c r="AS43" s="99">
        <v>12.969097562615932</v>
      </c>
      <c r="AT43" s="120">
        <v>15</v>
      </c>
      <c r="AU43" s="99">
        <v>11.207004469705739</v>
      </c>
      <c r="AV43" s="120">
        <v>12</v>
      </c>
      <c r="AW43" s="99">
        <v>11.604745583689947</v>
      </c>
      <c r="AZ43" s="100">
        <v>10</v>
      </c>
      <c r="BA43" s="98" t="s">
        <v>51</v>
      </c>
      <c r="BB43" s="99">
        <v>12.441298081039811</v>
      </c>
      <c r="BC43" s="134">
        <v>0.16</v>
      </c>
      <c r="BD43" s="120">
        <v>12</v>
      </c>
      <c r="BE43" s="99">
        <v>13.132708994323373</v>
      </c>
      <c r="BF43" s="120">
        <v>7</v>
      </c>
      <c r="BG43" s="99">
        <v>13.150941413480112</v>
      </c>
      <c r="BH43" s="120">
        <v>20</v>
      </c>
      <c r="BI43" s="99">
        <v>9.6391895895920854</v>
      </c>
    </row>
    <row r="44" spans="1:61" x14ac:dyDescent="0.35">
      <c r="A44" t="s">
        <v>89</v>
      </c>
      <c r="B44" t="s">
        <v>88</v>
      </c>
      <c r="C44" t="s">
        <v>3</v>
      </c>
      <c r="D44" t="s">
        <v>3</v>
      </c>
      <c r="E44" t="s">
        <v>3</v>
      </c>
      <c r="F44" t="s">
        <v>3</v>
      </c>
      <c r="G44" s="55">
        <f t="shared" si="0"/>
        <v>14</v>
      </c>
      <c r="H44" s="22">
        <f t="shared" si="1"/>
        <v>11.734380960639481</v>
      </c>
      <c r="I44" s="55">
        <f t="shared" si="2"/>
        <v>13</v>
      </c>
      <c r="J44" s="22">
        <f t="shared" si="3"/>
        <v>12.658167693305963</v>
      </c>
      <c r="K44" s="22">
        <f t="shared" si="4"/>
        <v>0.66454192332649042</v>
      </c>
      <c r="L44" s="62">
        <v>11.124252181066501</v>
      </c>
      <c r="M44" s="55">
        <f t="shared" si="5"/>
        <v>16</v>
      </c>
      <c r="N44" s="22">
        <f t="shared" si="6"/>
        <v>10.938212349057881</v>
      </c>
      <c r="O44" s="22">
        <f t="shared" si="7"/>
        <v>0.23455308726447027</v>
      </c>
      <c r="P44" s="62">
        <v>10.17101695840317</v>
      </c>
      <c r="Q44" s="55">
        <f t="shared" si="8"/>
        <v>13</v>
      </c>
      <c r="R44" s="53">
        <f t="shared" si="9"/>
        <v>11.479144718469719</v>
      </c>
      <c r="S44" s="53">
        <f t="shared" si="10"/>
        <v>0.36978617961742999</v>
      </c>
      <c r="T44" s="56">
        <v>10.212011783010556</v>
      </c>
      <c r="U44" s="3"/>
      <c r="V44" s="3"/>
      <c r="W44" s="55">
        <f t="shared" si="11"/>
        <v>13</v>
      </c>
      <c r="X44" s="22">
        <f t="shared" si="12"/>
        <v>11.757908388423971</v>
      </c>
      <c r="Y44" s="55">
        <f t="shared" si="13"/>
        <v>10</v>
      </c>
      <c r="Z44" s="22">
        <f t="shared" si="14"/>
        <v>13.20849216173532</v>
      </c>
      <c r="AA44" s="22">
        <f t="shared" si="15"/>
        <v>0.80212304043382998</v>
      </c>
      <c r="AB44" s="62">
        <v>11.907661207953995</v>
      </c>
      <c r="AC44" s="55">
        <f t="shared" si="16"/>
        <v>19</v>
      </c>
      <c r="AD44" s="22">
        <f t="shared" si="17"/>
        <v>10.209779599237883</v>
      </c>
      <c r="AE44" s="22">
        <f t="shared" si="18"/>
        <v>5.2444899809470993E-2</v>
      </c>
      <c r="AF44" s="62">
        <v>9.642472481369591</v>
      </c>
      <c r="AG44" s="64">
        <f t="shared" si="19"/>
        <v>13</v>
      </c>
      <c r="AH44" s="123">
        <f t="shared" si="20"/>
        <v>11.952998420173444</v>
      </c>
      <c r="AI44" s="123">
        <f t="shared" si="21"/>
        <v>0.48824960504336068</v>
      </c>
      <c r="AJ44" s="56">
        <v>10.515677586896734</v>
      </c>
      <c r="AK44" s="3"/>
      <c r="AM44" s="100">
        <v>11</v>
      </c>
      <c r="AN44" s="100" t="s">
        <v>227</v>
      </c>
      <c r="AO44" s="98" t="s">
        <v>101</v>
      </c>
      <c r="AP44" s="99">
        <v>11.91100868581163</v>
      </c>
      <c r="AQ44" s="134">
        <v>0.2</v>
      </c>
      <c r="AR44" s="120">
        <v>1</v>
      </c>
      <c r="AS44" s="99">
        <v>13.73022199003028</v>
      </c>
      <c r="AT44" s="120">
        <v>21</v>
      </c>
      <c r="AU44" s="99">
        <v>9.48870185393905</v>
      </c>
      <c r="AV44" s="120">
        <v>7</v>
      </c>
      <c r="AW44" s="99">
        <v>13.117195741119492</v>
      </c>
      <c r="AZ44" s="100">
        <v>11</v>
      </c>
      <c r="BA44" s="98" t="s">
        <v>87</v>
      </c>
      <c r="BB44" s="99">
        <v>12.38991748588084</v>
      </c>
      <c r="BC44" s="134">
        <v>0.2</v>
      </c>
      <c r="BD44" s="120">
        <v>14</v>
      </c>
      <c r="BE44" s="99">
        <v>12.851393723628469</v>
      </c>
      <c r="BF44" s="120">
        <v>11</v>
      </c>
      <c r="BG44" s="99">
        <v>12.545509142116448</v>
      </c>
      <c r="BH44" s="120">
        <v>17</v>
      </c>
      <c r="BI44" s="99">
        <v>11.15578169791436</v>
      </c>
    </row>
    <row r="45" spans="1:61" x14ac:dyDescent="0.35">
      <c r="A45" t="s">
        <v>87</v>
      </c>
      <c r="B45" t="s">
        <v>86</v>
      </c>
      <c r="C45" t="s">
        <v>3</v>
      </c>
      <c r="D45" t="s">
        <v>3</v>
      </c>
      <c r="E45" t="s">
        <v>3</v>
      </c>
      <c r="F45" t="s">
        <v>3</v>
      </c>
      <c r="G45" s="55">
        <f t="shared" si="0"/>
        <v>7</v>
      </c>
      <c r="H45" s="22">
        <f t="shared" si="1"/>
        <v>12.513525877495983</v>
      </c>
      <c r="I45" s="55">
        <f t="shared" si="2"/>
        <v>6</v>
      </c>
      <c r="J45" s="22">
        <f t="shared" si="3"/>
        <v>13.063088469818386</v>
      </c>
      <c r="K45" s="22">
        <f t="shared" si="4"/>
        <v>0.76577211745459628</v>
      </c>
      <c r="L45" s="62">
        <v>11.351871545369203</v>
      </c>
      <c r="M45" s="55">
        <f t="shared" si="5"/>
        <v>11</v>
      </c>
      <c r="N45" s="22">
        <f t="shared" si="6"/>
        <v>12.891035622238558</v>
      </c>
      <c r="O45" s="22">
        <f t="shared" si="7"/>
        <v>0.7227589055596394</v>
      </c>
      <c r="P45" s="62">
        <v>11.669867271584895</v>
      </c>
      <c r="Q45" s="55">
        <f t="shared" si="8"/>
        <v>18</v>
      </c>
      <c r="R45" s="53">
        <f t="shared" si="9"/>
        <v>10.659381203366026</v>
      </c>
      <c r="S45" s="53">
        <f t="shared" si="10"/>
        <v>0.16484530084150656</v>
      </c>
      <c r="T45" s="56">
        <v>9.7920126168246107</v>
      </c>
      <c r="U45" s="3"/>
      <c r="V45" s="3"/>
      <c r="W45" s="55">
        <f t="shared" si="11"/>
        <v>11</v>
      </c>
      <c r="X45" s="22">
        <f t="shared" si="12"/>
        <v>12.38991748588084</v>
      </c>
      <c r="Y45" s="55">
        <f t="shared" si="13"/>
        <v>14</v>
      </c>
      <c r="Z45" s="22">
        <f t="shared" si="14"/>
        <v>12.851393723628469</v>
      </c>
      <c r="AA45" s="22">
        <f t="shared" si="15"/>
        <v>0.71284843090711736</v>
      </c>
      <c r="AB45" s="62">
        <v>11.639653200909365</v>
      </c>
      <c r="AC45" s="55">
        <f t="shared" si="16"/>
        <v>11</v>
      </c>
      <c r="AD45" s="22">
        <f t="shared" si="17"/>
        <v>12.545509142116448</v>
      </c>
      <c r="AE45" s="22">
        <f t="shared" si="18"/>
        <v>0.63637728552911166</v>
      </c>
      <c r="AF45" s="62">
        <v>11.46551355356987</v>
      </c>
      <c r="AG45" s="64">
        <f t="shared" si="19"/>
        <v>17</v>
      </c>
      <c r="AH45" s="123">
        <f t="shared" si="20"/>
        <v>11.15578169791436</v>
      </c>
      <c r="AI45" s="123">
        <f t="shared" si="21"/>
        <v>0.28894542447859001</v>
      </c>
      <c r="AJ45" s="56">
        <v>10.073109738844131</v>
      </c>
      <c r="AK45" s="3"/>
      <c r="AM45" s="100">
        <v>12</v>
      </c>
      <c r="AN45" s="100" t="s">
        <v>231</v>
      </c>
      <c r="AO45" s="98" t="s">
        <v>55</v>
      </c>
      <c r="AP45" s="99">
        <v>11.903828069843321</v>
      </c>
      <c r="AQ45" s="134">
        <v>0.2</v>
      </c>
      <c r="AR45" s="120">
        <v>2</v>
      </c>
      <c r="AS45" s="99">
        <v>13.139313324119232</v>
      </c>
      <c r="AT45" s="120">
        <v>13</v>
      </c>
      <c r="AU45" s="99">
        <v>11.949185962617674</v>
      </c>
      <c r="AV45" s="120">
        <v>22</v>
      </c>
      <c r="AW45" s="99">
        <v>9.3421417757427871</v>
      </c>
      <c r="AZ45" s="100">
        <v>12</v>
      </c>
      <c r="BA45" s="98" t="s">
        <v>85</v>
      </c>
      <c r="BB45" s="99">
        <v>12.163358237404864</v>
      </c>
      <c r="BC45" s="134">
        <v>0.2</v>
      </c>
      <c r="BD45" s="120">
        <v>9</v>
      </c>
      <c r="BE45" s="99">
        <v>13.227285575143405</v>
      </c>
      <c r="BF45" s="120">
        <v>9</v>
      </c>
      <c r="BG45" s="99">
        <v>12.825520334401741</v>
      </c>
      <c r="BH45" s="120">
        <v>23</v>
      </c>
      <c r="BI45" s="99">
        <v>8.7111793679340295</v>
      </c>
    </row>
    <row r="46" spans="1:61" x14ac:dyDescent="0.35">
      <c r="A46" t="s">
        <v>85</v>
      </c>
      <c r="B46" t="s">
        <v>84</v>
      </c>
      <c r="C46" t="s">
        <v>3</v>
      </c>
      <c r="D46" t="s">
        <v>3</v>
      </c>
      <c r="E46" t="s">
        <v>3</v>
      </c>
      <c r="F46" t="s">
        <v>3</v>
      </c>
      <c r="G46" s="55">
        <f t="shared" si="0"/>
        <v>16</v>
      </c>
      <c r="H46" s="22">
        <f t="shared" si="1"/>
        <v>11.502559753820154</v>
      </c>
      <c r="I46" s="55">
        <f t="shared" si="2"/>
        <v>21</v>
      </c>
      <c r="J46" s="22">
        <f t="shared" si="3"/>
        <v>10.008564825241002</v>
      </c>
      <c r="K46" s="22">
        <f t="shared" si="4"/>
        <v>2.1412063102505272E-3</v>
      </c>
      <c r="L46" s="62">
        <v>9.6348227532212256</v>
      </c>
      <c r="M46" s="55">
        <f t="shared" si="5"/>
        <v>6</v>
      </c>
      <c r="N46" s="22">
        <f t="shared" si="6"/>
        <v>14.261007094611628</v>
      </c>
      <c r="O46" s="22">
        <f t="shared" si="7"/>
        <v>1.0652517736529072</v>
      </c>
      <c r="P46" s="62">
        <v>12.721361381992512</v>
      </c>
      <c r="Q46" s="55">
        <f t="shared" si="8"/>
        <v>25</v>
      </c>
      <c r="R46" s="53">
        <f t="shared" si="9"/>
        <v>8.9736549293955132</v>
      </c>
      <c r="S46" s="53">
        <f t="shared" si="10"/>
        <v>-0.25658626765112158</v>
      </c>
      <c r="T46" s="56">
        <v>8.9283444778543135</v>
      </c>
      <c r="U46" s="3"/>
      <c r="V46" s="3"/>
      <c r="W46" s="55">
        <f t="shared" si="11"/>
        <v>12</v>
      </c>
      <c r="X46" s="22">
        <f t="shared" si="12"/>
        <v>12.163358237404864</v>
      </c>
      <c r="Y46" s="55">
        <f t="shared" si="13"/>
        <v>9</v>
      </c>
      <c r="Z46" s="22">
        <f t="shared" si="14"/>
        <v>13.227285575143405</v>
      </c>
      <c r="AA46" s="22">
        <f t="shared" si="15"/>
        <v>0.80682139378585116</v>
      </c>
      <c r="AB46" s="62">
        <v>11.921765960973271</v>
      </c>
      <c r="AC46" s="55">
        <f t="shared" si="16"/>
        <v>9</v>
      </c>
      <c r="AD46" s="22">
        <f t="shared" si="17"/>
        <v>12.825520334401741</v>
      </c>
      <c r="AE46" s="22">
        <f t="shared" si="18"/>
        <v>0.70638008360043547</v>
      </c>
      <c r="AF46" s="62">
        <v>11.684062788333907</v>
      </c>
      <c r="AG46" s="64">
        <f t="shared" si="19"/>
        <v>23</v>
      </c>
      <c r="AH46" s="123">
        <f t="shared" si="20"/>
        <v>8.7111793679340295</v>
      </c>
      <c r="AI46" s="123">
        <f t="shared" si="21"/>
        <v>-0.32220515801649263</v>
      </c>
      <c r="AJ46" s="56">
        <v>8.7160102672500415</v>
      </c>
      <c r="AK46" s="3"/>
      <c r="AM46" s="100">
        <v>13</v>
      </c>
      <c r="AN46" s="100" t="s">
        <v>223</v>
      </c>
      <c r="AO46" s="98" t="s">
        <v>53</v>
      </c>
      <c r="AP46" s="99">
        <v>11.847565565692303</v>
      </c>
      <c r="AQ46" s="134">
        <v>0.2</v>
      </c>
      <c r="AR46" s="120">
        <v>4</v>
      </c>
      <c r="AS46" s="99">
        <v>13.125355409199624</v>
      </c>
      <c r="AT46" s="120">
        <v>17</v>
      </c>
      <c r="AU46" s="99">
        <v>10.818702143716783</v>
      </c>
      <c r="AV46" s="120">
        <v>14</v>
      </c>
      <c r="AW46" s="99">
        <v>11.349712722628695</v>
      </c>
      <c r="AZ46" s="100">
        <v>13</v>
      </c>
      <c r="BA46" s="98" t="s">
        <v>89</v>
      </c>
      <c r="BB46" s="99">
        <v>11.757908388423971</v>
      </c>
      <c r="BC46" s="134">
        <v>0.2</v>
      </c>
      <c r="BD46" s="120">
        <v>10</v>
      </c>
      <c r="BE46" s="99">
        <v>13.20849216173532</v>
      </c>
      <c r="BF46" s="120">
        <v>19</v>
      </c>
      <c r="BG46" s="99">
        <v>10.209779599237883</v>
      </c>
      <c r="BH46" s="120">
        <v>13</v>
      </c>
      <c r="BI46" s="99">
        <v>11.952998420173444</v>
      </c>
    </row>
    <row r="47" spans="1:61" x14ac:dyDescent="0.35">
      <c r="A47" t="s">
        <v>83</v>
      </c>
      <c r="B47" t="s">
        <v>82</v>
      </c>
      <c r="C47" t="s">
        <v>3</v>
      </c>
      <c r="D47" t="s">
        <v>3</v>
      </c>
      <c r="E47" t="s">
        <v>3</v>
      </c>
      <c r="G47" s="55">
        <f t="shared" si="0"/>
        <v>30</v>
      </c>
      <c r="H47" s="22">
        <f t="shared" si="1"/>
        <v>6.5270115733474743</v>
      </c>
      <c r="I47" s="55">
        <f t="shared" si="2"/>
        <v>32</v>
      </c>
      <c r="J47" s="22">
        <f t="shared" si="3"/>
        <v>2.5934867691815588</v>
      </c>
      <c r="K47" s="22">
        <f t="shared" si="4"/>
        <v>-1.8516283077046103</v>
      </c>
      <c r="L47" s="62">
        <v>5.4665620679773177</v>
      </c>
      <c r="M47" s="55">
        <f t="shared" si="5"/>
        <v>20</v>
      </c>
      <c r="N47" s="22">
        <f t="shared" si="6"/>
        <v>9.831149820908621</v>
      </c>
      <c r="O47" s="22">
        <f t="shared" si="7"/>
        <v>-4.2212544772844869E-2</v>
      </c>
      <c r="P47" s="62">
        <v>9.3213133319579367</v>
      </c>
      <c r="Q47" s="55">
        <f t="shared" si="8"/>
        <v>26</v>
      </c>
      <c r="R47" s="53">
        <f t="shared" si="9"/>
        <v>7.7857846865570099</v>
      </c>
      <c r="S47" s="53">
        <f t="shared" si="10"/>
        <v>-0.55355382836074762</v>
      </c>
      <c r="T47" s="56">
        <v>8.3197488251603033</v>
      </c>
      <c r="U47" s="3"/>
      <c r="V47" s="3"/>
      <c r="W47" s="55">
        <f t="shared" si="11"/>
        <v>20</v>
      </c>
      <c r="X47" s="22">
        <f t="shared" si="12"/>
        <v>8.8189950092500933</v>
      </c>
      <c r="Y47" s="55">
        <f t="shared" si="13"/>
        <v>28</v>
      </c>
      <c r="Z47" s="22">
        <f t="shared" si="14"/>
        <v>5.3398353603851856</v>
      </c>
      <c r="AA47" s="22">
        <f t="shared" si="15"/>
        <v>-1.1650411599037036</v>
      </c>
      <c r="AB47" s="62">
        <v>6.0021102382322775</v>
      </c>
      <c r="AC47" s="55">
        <f t="shared" si="16"/>
        <v>18</v>
      </c>
      <c r="AD47" s="22">
        <f t="shared" si="17"/>
        <v>10.398161394995068</v>
      </c>
      <c r="AE47" s="22">
        <f t="shared" si="18"/>
        <v>9.9540348748766966E-2</v>
      </c>
      <c r="AF47" s="62">
        <v>9.789504808792632</v>
      </c>
      <c r="AG47" s="64">
        <f t="shared" si="19"/>
        <v>11</v>
      </c>
      <c r="AH47" s="123">
        <f t="shared" si="20"/>
        <v>12.618981535489954</v>
      </c>
      <c r="AI47" s="123">
        <f t="shared" si="21"/>
        <v>0.65474538387248882</v>
      </c>
      <c r="AJ47" s="56">
        <v>10.885392252878377</v>
      </c>
      <c r="AK47" s="3"/>
      <c r="AM47" s="100">
        <v>14</v>
      </c>
      <c r="AN47" s="100" t="s">
        <v>222</v>
      </c>
      <c r="AO47" s="98" t="s">
        <v>89</v>
      </c>
      <c r="AP47" s="99">
        <v>11.734380960639481</v>
      </c>
      <c r="AQ47" s="134">
        <v>0.2</v>
      </c>
      <c r="AR47" s="120">
        <v>13</v>
      </c>
      <c r="AS47" s="99">
        <v>12.658167693305963</v>
      </c>
      <c r="AT47" s="120">
        <v>16</v>
      </c>
      <c r="AU47" s="99">
        <v>10.938212349057881</v>
      </c>
      <c r="AV47" s="120">
        <v>13</v>
      </c>
      <c r="AW47" s="99">
        <v>11.479144718469719</v>
      </c>
      <c r="AZ47" s="100">
        <v>14</v>
      </c>
      <c r="BA47" s="98" t="s">
        <v>74</v>
      </c>
      <c r="BB47" s="99">
        <v>11.470716506219734</v>
      </c>
      <c r="BC47" s="134">
        <v>0.16</v>
      </c>
      <c r="BD47" s="120">
        <v>18</v>
      </c>
      <c r="BE47" s="99">
        <v>11.685548599305649</v>
      </c>
      <c r="BF47" s="120">
        <v>13</v>
      </c>
      <c r="BG47" s="99">
        <v>12.07297816686517</v>
      </c>
      <c r="BH47" s="120">
        <v>18</v>
      </c>
      <c r="BI47" s="99">
        <v>9.8365289987570215</v>
      </c>
    </row>
    <row r="48" spans="1:61" x14ac:dyDescent="0.35">
      <c r="A48" t="s">
        <v>81</v>
      </c>
      <c r="B48" t="s">
        <v>80</v>
      </c>
      <c r="C48" t="s">
        <v>3</v>
      </c>
      <c r="D48" t="s">
        <v>3</v>
      </c>
      <c r="E48" t="s">
        <v>3</v>
      </c>
      <c r="G48" s="55">
        <f t="shared" si="0"/>
        <v>6</v>
      </c>
      <c r="H48" s="22">
        <f t="shared" si="1"/>
        <v>12.700450186660671</v>
      </c>
      <c r="I48" s="55">
        <f t="shared" si="2"/>
        <v>3</v>
      </c>
      <c r="J48" s="22">
        <f t="shared" si="3"/>
        <v>13.135728723483204</v>
      </c>
      <c r="K48" s="22">
        <f t="shared" si="4"/>
        <v>0.7839321808708013</v>
      </c>
      <c r="L48" s="62">
        <v>11.392705035081397</v>
      </c>
      <c r="M48" s="55">
        <f t="shared" si="5"/>
        <v>12</v>
      </c>
      <c r="N48" s="22">
        <f t="shared" si="6"/>
        <v>12.452441668025893</v>
      </c>
      <c r="O48" s="22">
        <f t="shared" si="7"/>
        <v>0.61311041700647306</v>
      </c>
      <c r="P48" s="62">
        <v>11.333233283932474</v>
      </c>
      <c r="Q48" s="55">
        <f t="shared" si="8"/>
        <v>10</v>
      </c>
      <c r="R48" s="53">
        <f t="shared" si="9"/>
        <v>12.325910150285155</v>
      </c>
      <c r="S48" s="53">
        <f t="shared" si="10"/>
        <v>0.58147753757128895</v>
      </c>
      <c r="T48" s="56">
        <v>10.645845161497252</v>
      </c>
      <c r="U48" s="3"/>
      <c r="V48" s="3"/>
      <c r="W48" s="55">
        <f t="shared" si="11"/>
        <v>15</v>
      </c>
      <c r="X48" s="22">
        <f t="shared" si="12"/>
        <v>11.425947383628078</v>
      </c>
      <c r="Y48" s="55">
        <f t="shared" si="13"/>
        <v>1</v>
      </c>
      <c r="Z48" s="22">
        <f t="shared" si="14"/>
        <v>13.506111960731364</v>
      </c>
      <c r="AA48" s="22">
        <f t="shared" si="15"/>
        <v>0.87652799018284067</v>
      </c>
      <c r="AB48" s="62">
        <v>12.131029558733747</v>
      </c>
      <c r="AC48" s="55">
        <f t="shared" si="16"/>
        <v>21</v>
      </c>
      <c r="AD48" s="22">
        <f t="shared" si="17"/>
        <v>9.341789863574899</v>
      </c>
      <c r="AE48" s="22">
        <f t="shared" si="18"/>
        <v>-0.16455253410627521</v>
      </c>
      <c r="AF48" s="62">
        <v>8.9650049452901559</v>
      </c>
      <c r="AG48" s="64">
        <f t="shared" si="19"/>
        <v>16</v>
      </c>
      <c r="AH48" s="123">
        <f t="shared" si="20"/>
        <v>11.433933269527859</v>
      </c>
      <c r="AI48" s="123">
        <f t="shared" si="21"/>
        <v>0.35848331738196493</v>
      </c>
      <c r="AJ48" s="56">
        <v>10.227523136160489</v>
      </c>
      <c r="AK48" s="3"/>
      <c r="AM48" s="100">
        <v>15</v>
      </c>
      <c r="AN48" s="100" t="s">
        <v>223</v>
      </c>
      <c r="AO48" s="98" t="s">
        <v>109</v>
      </c>
      <c r="AP48" s="99">
        <v>11.650971259047846</v>
      </c>
      <c r="AQ48" s="134">
        <v>0.2</v>
      </c>
      <c r="AR48" s="120">
        <v>17</v>
      </c>
      <c r="AS48" s="99">
        <v>12.068059161428383</v>
      </c>
      <c r="AT48" s="120">
        <v>22</v>
      </c>
      <c r="AU48" s="99">
        <v>9.265549468030267</v>
      </c>
      <c r="AV48" s="120">
        <v>2</v>
      </c>
      <c r="AW48" s="99">
        <v>15.587639036321926</v>
      </c>
      <c r="AZ48" s="100">
        <v>15</v>
      </c>
      <c r="BA48" s="98" t="s">
        <v>81</v>
      </c>
      <c r="BB48" s="99">
        <v>11.425947383628078</v>
      </c>
      <c r="BC48" s="134">
        <v>0.2</v>
      </c>
      <c r="BD48" s="120">
        <v>1</v>
      </c>
      <c r="BE48" s="99">
        <v>13.506111960731364</v>
      </c>
      <c r="BF48" s="120">
        <v>21</v>
      </c>
      <c r="BG48" s="99">
        <v>9.341789863574899</v>
      </c>
      <c r="BH48" s="120">
        <v>16</v>
      </c>
      <c r="BI48" s="99">
        <v>11.433933269527859</v>
      </c>
    </row>
    <row r="49" spans="1:61" x14ac:dyDescent="0.35">
      <c r="A49" t="s">
        <v>79</v>
      </c>
      <c r="B49" t="s">
        <v>78</v>
      </c>
      <c r="C49" t="s">
        <v>77</v>
      </c>
      <c r="E49" t="s">
        <v>1</v>
      </c>
      <c r="F49" t="s">
        <v>3</v>
      </c>
      <c r="G49" s="55">
        <f t="shared" si="0"/>
        <v>22</v>
      </c>
      <c r="H49" s="22">
        <f t="shared" si="1"/>
        <v>9.9885036235289526</v>
      </c>
      <c r="I49" s="55">
        <f t="shared" si="2"/>
        <v>25</v>
      </c>
      <c r="J49" s="22">
        <f t="shared" si="3"/>
        <v>8.5307330303132574</v>
      </c>
      <c r="K49" s="22">
        <f t="shared" si="4"/>
        <v>-0.36731674242168549</v>
      </c>
      <c r="L49" s="62">
        <v>8.8040846107997925</v>
      </c>
      <c r="M49" s="55">
        <f t="shared" si="5"/>
        <v>19</v>
      </c>
      <c r="N49" s="22">
        <f t="shared" si="6"/>
        <v>10.206182119673064</v>
      </c>
      <c r="O49" s="22">
        <f t="shared" si="7"/>
        <v>5.1545529918266067E-2</v>
      </c>
      <c r="P49" s="62">
        <v>9.6091618465553665</v>
      </c>
      <c r="Q49" s="55">
        <f t="shared" si="8"/>
        <v>8</v>
      </c>
      <c r="R49" s="53">
        <f t="shared" si="9"/>
        <v>12.468687817672119</v>
      </c>
      <c r="S49" s="53">
        <f t="shared" si="10"/>
        <v>0.61717195441802963</v>
      </c>
      <c r="T49" s="56">
        <v>10.718996137538085</v>
      </c>
      <c r="U49" s="62"/>
      <c r="V49" s="62"/>
      <c r="W49" s="55">
        <f t="shared" si="11"/>
        <v>26</v>
      </c>
      <c r="X49" s="22">
        <f t="shared" si="12"/>
        <v>7.0776825705413664</v>
      </c>
      <c r="Y49" s="55">
        <f t="shared" si="13"/>
        <v>32</v>
      </c>
      <c r="Z49" s="22">
        <f t="shared" si="14"/>
        <v>4.5996802848267899</v>
      </c>
      <c r="AA49" s="22">
        <f t="shared" si="15"/>
        <v>-1.3500799287933025</v>
      </c>
      <c r="AB49" s="62">
        <v>5.44661218633372</v>
      </c>
      <c r="AC49" s="55">
        <f t="shared" si="16"/>
        <v>22</v>
      </c>
      <c r="AD49" s="22">
        <f t="shared" si="17"/>
        <v>8.402182090120295</v>
      </c>
      <c r="AE49" s="22">
        <f t="shared" si="18"/>
        <v>-0.39945447746992635</v>
      </c>
      <c r="AF49" s="62">
        <v>8.2316394030384785</v>
      </c>
      <c r="AG49" s="64">
        <f t="shared" si="19"/>
        <v>21</v>
      </c>
      <c r="AH49" s="123">
        <f t="shared" si="20"/>
        <v>9.3846881028126603</v>
      </c>
      <c r="AI49" s="123">
        <f t="shared" si="21"/>
        <v>-0.1538279742968347</v>
      </c>
      <c r="AJ49" s="56">
        <v>9.0899027147080087</v>
      </c>
      <c r="AK49" s="62"/>
      <c r="AM49" s="100">
        <v>16</v>
      </c>
      <c r="AN49" s="100" t="s">
        <v>226</v>
      </c>
      <c r="AO49" s="98" t="s">
        <v>85</v>
      </c>
      <c r="AP49" s="99">
        <v>11.502559753820154</v>
      </c>
      <c r="AQ49" s="134">
        <v>0.2</v>
      </c>
      <c r="AR49" s="120">
        <v>21</v>
      </c>
      <c r="AS49" s="99">
        <v>10.008564825241002</v>
      </c>
      <c r="AT49" s="120">
        <v>6</v>
      </c>
      <c r="AU49" s="99">
        <v>14.261007094611628</v>
      </c>
      <c r="AV49" s="120">
        <v>25</v>
      </c>
      <c r="AW49" s="99">
        <v>8.9736549293955132</v>
      </c>
      <c r="AZ49" s="100">
        <v>16</v>
      </c>
      <c r="BA49" s="98" t="s">
        <v>49</v>
      </c>
      <c r="BB49" s="99">
        <v>11.199087490065562</v>
      </c>
      <c r="BC49" s="134">
        <v>0.16</v>
      </c>
      <c r="BD49" s="120">
        <v>3</v>
      </c>
      <c r="BE49" s="99">
        <v>13.491215706184562</v>
      </c>
      <c r="BF49" s="120">
        <v>23</v>
      </c>
      <c r="BG49" s="99">
        <v>8.1605272906250299</v>
      </c>
      <c r="BH49" s="120">
        <v>9</v>
      </c>
      <c r="BI49" s="99">
        <v>12.691951456708619</v>
      </c>
    </row>
    <row r="50" spans="1:61" x14ac:dyDescent="0.35">
      <c r="A50" t="s">
        <v>76</v>
      </c>
      <c r="B50" t="s">
        <v>75</v>
      </c>
      <c r="C50" t="s">
        <v>3</v>
      </c>
      <c r="D50" t="s">
        <v>3</v>
      </c>
      <c r="E50" t="s">
        <v>3</v>
      </c>
      <c r="G50" s="55">
        <f t="shared" si="0"/>
        <v>5</v>
      </c>
      <c r="H50" s="22">
        <f t="shared" si="1"/>
        <v>12.906351083057718</v>
      </c>
      <c r="I50" s="55">
        <f t="shared" si="2"/>
        <v>16</v>
      </c>
      <c r="J50" s="22">
        <f t="shared" si="3"/>
        <v>12.401709157770165</v>
      </c>
      <c r="K50" s="22">
        <f t="shared" si="4"/>
        <v>0.60042728944254131</v>
      </c>
      <c r="L50" s="62">
        <v>10.980088353931123</v>
      </c>
      <c r="M50" s="55">
        <f t="shared" si="5"/>
        <v>8</v>
      </c>
      <c r="N50" s="22">
        <f t="shared" si="6"/>
        <v>13.635254947191545</v>
      </c>
      <c r="O50" s="22">
        <f t="shared" si="7"/>
        <v>0.90881373679788602</v>
      </c>
      <c r="P50" s="62">
        <v>12.241077879119718</v>
      </c>
      <c r="Q50" s="55">
        <f t="shared" si="8"/>
        <v>9</v>
      </c>
      <c r="R50" s="53">
        <f t="shared" si="9"/>
        <v>12.457827205365165</v>
      </c>
      <c r="S50" s="53">
        <f t="shared" si="10"/>
        <v>0.6144568013412911</v>
      </c>
      <c r="T50" s="56">
        <v>10.713431791200211</v>
      </c>
      <c r="U50" s="3"/>
      <c r="V50" s="3"/>
      <c r="W50" s="55">
        <f t="shared" si="11"/>
        <v>2</v>
      </c>
      <c r="X50" s="22">
        <f t="shared" si="12"/>
        <v>13.946274722692191</v>
      </c>
      <c r="Y50" s="55">
        <f t="shared" si="13"/>
        <v>4</v>
      </c>
      <c r="Z50" s="22">
        <f t="shared" si="14"/>
        <v>13.48737767580382</v>
      </c>
      <c r="AA50" s="22">
        <f t="shared" si="15"/>
        <v>0.87184441895095532</v>
      </c>
      <c r="AB50" s="62">
        <v>12.116969182571211</v>
      </c>
      <c r="AC50" s="55">
        <f t="shared" si="16"/>
        <v>4</v>
      </c>
      <c r="AD50" s="22">
        <f t="shared" si="17"/>
        <v>15.085811377690593</v>
      </c>
      <c r="AE50" s="22">
        <f t="shared" si="18"/>
        <v>1.2714528444226485</v>
      </c>
      <c r="AF50" s="62">
        <v>13.448223977117669</v>
      </c>
      <c r="AG50" s="64">
        <f t="shared" si="19"/>
        <v>12</v>
      </c>
      <c r="AH50" s="123">
        <f t="shared" si="20"/>
        <v>12.58499550647212</v>
      </c>
      <c r="AI50" s="123">
        <f t="shared" si="21"/>
        <v>0.64624887661803021</v>
      </c>
      <c r="AJ50" s="56">
        <v>10.866525207937757</v>
      </c>
      <c r="AK50" s="3"/>
      <c r="AM50" s="100">
        <v>17</v>
      </c>
      <c r="AN50" s="100" t="s">
        <v>228</v>
      </c>
      <c r="AO50" s="98" t="s">
        <v>59</v>
      </c>
      <c r="AP50" s="99">
        <v>11.408928290334236</v>
      </c>
      <c r="AQ50" s="134">
        <v>0.2</v>
      </c>
      <c r="AR50" s="120">
        <v>23</v>
      </c>
      <c r="AS50" s="99">
        <v>9.0549206231867867</v>
      </c>
      <c r="AT50" s="120">
        <v>4</v>
      </c>
      <c r="AU50" s="99">
        <v>14.369153798262154</v>
      </c>
      <c r="AV50" s="120">
        <v>20</v>
      </c>
      <c r="AW50" s="99">
        <v>10.196492608773298</v>
      </c>
      <c r="AZ50" s="100">
        <v>17</v>
      </c>
      <c r="BA50" s="98" t="s">
        <v>53</v>
      </c>
      <c r="BB50" s="99">
        <v>11.137865950144608</v>
      </c>
      <c r="BC50" s="134">
        <v>0.2</v>
      </c>
      <c r="BD50" s="120">
        <v>5</v>
      </c>
      <c r="BE50" s="99">
        <v>13.485686073740276</v>
      </c>
      <c r="BF50" s="120">
        <v>10</v>
      </c>
      <c r="BG50" s="99">
        <v>12.669421456459482</v>
      </c>
      <c r="BH50" s="120">
        <v>34</v>
      </c>
      <c r="BI50" s="99">
        <v>3.3791146903235187</v>
      </c>
    </row>
    <row r="51" spans="1:61" x14ac:dyDescent="0.35">
      <c r="A51" t="s">
        <v>74</v>
      </c>
      <c r="B51" t="s">
        <v>73</v>
      </c>
      <c r="C51" t="s">
        <v>3</v>
      </c>
      <c r="D51" t="s">
        <v>3</v>
      </c>
      <c r="E51" t="s">
        <v>3</v>
      </c>
      <c r="F51" t="s">
        <v>3</v>
      </c>
      <c r="G51" s="55">
        <f t="shared" si="0"/>
        <v>18</v>
      </c>
      <c r="H51" s="22">
        <f t="shared" si="1"/>
        <v>11.12728299871686</v>
      </c>
      <c r="I51" s="55">
        <f t="shared" si="2"/>
        <v>26</v>
      </c>
      <c r="J51" s="22">
        <f t="shared" si="3"/>
        <v>8.2528992187748251</v>
      </c>
      <c r="K51" s="22">
        <f t="shared" si="4"/>
        <v>-0.43677519530629383</v>
      </c>
      <c r="L51" s="62">
        <v>8.6479050338739967</v>
      </c>
      <c r="M51" s="55">
        <f t="shared" si="5"/>
        <v>5</v>
      </c>
      <c r="N51" s="22">
        <f t="shared" si="6"/>
        <v>14.273230672086999</v>
      </c>
      <c r="O51" s="22">
        <f t="shared" si="7"/>
        <v>1.0683076680217498</v>
      </c>
      <c r="P51" s="62">
        <v>12.730743343575405</v>
      </c>
      <c r="Q51" s="55">
        <f t="shared" si="8"/>
        <v>19</v>
      </c>
      <c r="R51" s="53">
        <f t="shared" si="9"/>
        <v>10.584155211860645</v>
      </c>
      <c r="S51" s="53">
        <f t="shared" si="10"/>
        <v>0.14603880296516147</v>
      </c>
      <c r="T51" s="56">
        <v>9.7534711922239143</v>
      </c>
      <c r="U51" s="3"/>
      <c r="V51" s="3"/>
      <c r="W51" s="55">
        <f t="shared" si="11"/>
        <v>14</v>
      </c>
      <c r="X51" s="22">
        <f t="shared" si="12"/>
        <v>11.470716506219734</v>
      </c>
      <c r="Y51" s="55">
        <f t="shared" si="13"/>
        <v>18</v>
      </c>
      <c r="Z51" s="22">
        <f t="shared" si="14"/>
        <v>11.685548599305649</v>
      </c>
      <c r="AA51" s="22">
        <f t="shared" si="15"/>
        <v>0.42138714982641234</v>
      </c>
      <c r="AB51" s="62">
        <v>10.764668056899955</v>
      </c>
      <c r="AC51" s="55">
        <f t="shared" si="16"/>
        <v>13</v>
      </c>
      <c r="AD51" s="22">
        <f t="shared" si="17"/>
        <v>12.07297816686517</v>
      </c>
      <c r="AE51" s="22">
        <f t="shared" si="18"/>
        <v>0.51824454171629264</v>
      </c>
      <c r="AF51" s="62">
        <v>11.096702284989398</v>
      </c>
      <c r="AG51" s="64">
        <f t="shared" si="19"/>
        <v>18</v>
      </c>
      <c r="AH51" s="123">
        <f t="shared" si="20"/>
        <v>9.8365289987570215</v>
      </c>
      <c r="AI51" s="123">
        <f t="shared" si="21"/>
        <v>-4.086775031074466E-2</v>
      </c>
      <c r="AJ51" s="56">
        <v>9.3407382120036466</v>
      </c>
      <c r="AK51" s="3"/>
      <c r="AM51" s="100">
        <v>18</v>
      </c>
      <c r="AN51" s="100" t="s">
        <v>226</v>
      </c>
      <c r="AO51" s="98" t="s">
        <v>74</v>
      </c>
      <c r="AP51" s="99">
        <v>11.12728299871686</v>
      </c>
      <c r="AQ51" s="134">
        <v>0.2</v>
      </c>
      <c r="AR51" s="120">
        <v>26</v>
      </c>
      <c r="AS51" s="99">
        <v>8.2528992187748251</v>
      </c>
      <c r="AT51" s="120">
        <v>5</v>
      </c>
      <c r="AU51" s="99">
        <v>14.273230672086999</v>
      </c>
      <c r="AV51" s="120">
        <v>19</v>
      </c>
      <c r="AW51" s="99">
        <v>10.584155211860645</v>
      </c>
      <c r="AZ51" s="100">
        <v>18</v>
      </c>
      <c r="BA51" s="98" t="s">
        <v>95</v>
      </c>
      <c r="BB51" s="99">
        <v>11.048051978598686</v>
      </c>
      <c r="BC51" s="134">
        <v>0.2</v>
      </c>
      <c r="BD51" s="120">
        <v>17</v>
      </c>
      <c r="BE51" s="99">
        <v>12.150848657410375</v>
      </c>
      <c r="BF51" s="120">
        <v>16</v>
      </c>
      <c r="BG51" s="99">
        <v>11.123778583390886</v>
      </c>
      <c r="BH51" s="120">
        <v>24</v>
      </c>
      <c r="BI51" s="99">
        <v>8.6910054113909023</v>
      </c>
    </row>
    <row r="52" spans="1:61" x14ac:dyDescent="0.35">
      <c r="A52" t="s">
        <v>72</v>
      </c>
      <c r="B52" t="s">
        <v>71</v>
      </c>
      <c r="C52" t="s">
        <v>3</v>
      </c>
      <c r="E52" t="s">
        <v>3</v>
      </c>
      <c r="F52" t="s">
        <v>3</v>
      </c>
      <c r="G52" s="55">
        <f t="shared" si="0"/>
        <v>25</v>
      </c>
      <c r="H52" s="22">
        <f t="shared" si="1"/>
        <v>8.0653633145382244</v>
      </c>
      <c r="I52" s="55">
        <f t="shared" si="2"/>
        <v>22</v>
      </c>
      <c r="J52" s="22">
        <f t="shared" si="3"/>
        <v>9.0671302304558754</v>
      </c>
      <c r="K52" s="22">
        <f t="shared" si="4"/>
        <v>-0.23321744238603112</v>
      </c>
      <c r="L52" s="62">
        <v>9.1056112224046828</v>
      </c>
      <c r="M52" s="55">
        <f t="shared" si="5"/>
        <v>25</v>
      </c>
      <c r="N52" s="22">
        <f t="shared" si="6"/>
        <v>8.1682389217576237</v>
      </c>
      <c r="O52" s="22">
        <f t="shared" si="7"/>
        <v>-0.45794026956059414</v>
      </c>
      <c r="P52" s="62">
        <v>8.0449794433689448</v>
      </c>
      <c r="Q52" s="55">
        <f t="shared" si="8"/>
        <v>29</v>
      </c>
      <c r="R52" s="53">
        <f t="shared" si="9"/>
        <v>5.8560782682641248</v>
      </c>
      <c r="S52" s="53">
        <f t="shared" si="10"/>
        <v>-1.0359804329339688</v>
      </c>
      <c r="T52" s="56">
        <v>7.3310794446205261</v>
      </c>
      <c r="U52" s="3"/>
      <c r="V52" s="3"/>
      <c r="W52" s="55">
        <f t="shared" si="11"/>
        <v>30</v>
      </c>
      <c r="X52" s="22">
        <f t="shared" si="12"/>
        <v>5.9835134401496965</v>
      </c>
      <c r="Y52" s="55">
        <f t="shared" si="13"/>
        <v>27</v>
      </c>
      <c r="Z52" s="22">
        <f t="shared" si="14"/>
        <v>5.3788233628246997</v>
      </c>
      <c r="AA52" s="22">
        <f t="shared" si="15"/>
        <v>-1.1552941592938251</v>
      </c>
      <c r="AB52" s="62">
        <v>6.0313713486640701</v>
      </c>
      <c r="AC52" s="55">
        <f t="shared" si="16"/>
        <v>25</v>
      </c>
      <c r="AD52" s="22">
        <f t="shared" si="17"/>
        <v>7.0858939169799005</v>
      </c>
      <c r="AE52" s="22">
        <f t="shared" si="18"/>
        <v>-0.72852652075502489</v>
      </c>
      <c r="AF52" s="62">
        <v>7.2042741373112333</v>
      </c>
      <c r="AG52" s="64">
        <f t="shared" si="19"/>
        <v>30</v>
      </c>
      <c r="AH52" s="123">
        <f t="shared" si="20"/>
        <v>4.9881326411392832</v>
      </c>
      <c r="AI52" s="123">
        <f t="shared" si="21"/>
        <v>-1.2529668397151792</v>
      </c>
      <c r="AJ52" s="56">
        <v>6.649193638758196</v>
      </c>
      <c r="AK52" s="3"/>
      <c r="AM52" s="100">
        <v>19</v>
      </c>
      <c r="AN52" s="100" t="s">
        <v>220</v>
      </c>
      <c r="AO52" s="98" t="s">
        <v>49</v>
      </c>
      <c r="AP52" s="99">
        <v>10.702745603892899</v>
      </c>
      <c r="AQ52" s="134">
        <v>0.2</v>
      </c>
      <c r="AR52" s="120">
        <v>14</v>
      </c>
      <c r="AS52" s="99">
        <v>12.626837777227607</v>
      </c>
      <c r="AT52" s="120">
        <v>24</v>
      </c>
      <c r="AU52" s="99">
        <v>8.2269075725439951</v>
      </c>
      <c r="AV52" s="120">
        <v>11</v>
      </c>
      <c r="AW52" s="99">
        <v>11.806237319921282</v>
      </c>
      <c r="AZ52" s="100">
        <v>19</v>
      </c>
      <c r="BA52" s="98" t="s">
        <v>109</v>
      </c>
      <c r="BB52" s="99">
        <v>9.3068290514635947</v>
      </c>
      <c r="BC52" s="134">
        <v>0.2</v>
      </c>
      <c r="BD52" s="120">
        <v>26</v>
      </c>
      <c r="BE52" s="99">
        <v>5.5915175637869261</v>
      </c>
      <c r="BF52" s="120">
        <v>20</v>
      </c>
      <c r="BG52" s="99">
        <v>10.083503824768901</v>
      </c>
      <c r="BH52" s="120">
        <v>2</v>
      </c>
      <c r="BI52" s="99">
        <v>15.184102480206317</v>
      </c>
    </row>
    <row r="53" spans="1:61" x14ac:dyDescent="0.35">
      <c r="A53" t="s">
        <v>70</v>
      </c>
      <c r="B53" t="s">
        <v>69</v>
      </c>
      <c r="C53" t="s">
        <v>3</v>
      </c>
      <c r="E53" t="s">
        <v>3</v>
      </c>
      <c r="F53" t="s">
        <v>3</v>
      </c>
      <c r="G53" s="55">
        <f t="shared" si="0"/>
        <v>21</v>
      </c>
      <c r="H53" s="22">
        <f t="shared" si="1"/>
        <v>10.12217045508295</v>
      </c>
      <c r="I53" s="55">
        <f t="shared" si="2"/>
        <v>27</v>
      </c>
      <c r="J53" s="22">
        <f t="shared" si="3"/>
        <v>7.6497106741332264</v>
      </c>
      <c r="K53" s="22">
        <f t="shared" si="4"/>
        <v>-0.58757233146669352</v>
      </c>
      <c r="L53" s="62">
        <v>8.3088327978960521</v>
      </c>
      <c r="M53" s="55">
        <f t="shared" si="5"/>
        <v>2</v>
      </c>
      <c r="N53" s="22">
        <f t="shared" si="6"/>
        <v>15.601252574964757</v>
      </c>
      <c r="O53" s="22">
        <f t="shared" si="7"/>
        <v>1.4003131437411891</v>
      </c>
      <c r="P53" s="62">
        <v>13.750039903779987</v>
      </c>
      <c r="Q53" s="55">
        <f t="shared" si="8"/>
        <v>32</v>
      </c>
      <c r="R53" s="53">
        <f t="shared" si="9"/>
        <v>4.1089257772187775</v>
      </c>
      <c r="S53" s="53">
        <f t="shared" si="10"/>
        <v>-1.4727685556953056</v>
      </c>
      <c r="T53" s="56">
        <v>6.4359400831841693</v>
      </c>
      <c r="U53" s="3"/>
      <c r="V53" s="3"/>
      <c r="W53" s="55">
        <f t="shared" si="11"/>
        <v>28</v>
      </c>
      <c r="X53" s="22">
        <f t="shared" si="12"/>
        <v>6.2009626683891144</v>
      </c>
      <c r="Y53" s="55">
        <f t="shared" si="13"/>
        <v>31</v>
      </c>
      <c r="Z53" s="22">
        <f t="shared" si="14"/>
        <v>5.2570958289989056</v>
      </c>
      <c r="AA53" s="22">
        <f t="shared" si="15"/>
        <v>-1.1857260427502736</v>
      </c>
      <c r="AB53" s="62">
        <v>5.940012915633492</v>
      </c>
      <c r="AC53" s="55">
        <f t="shared" si="16"/>
        <v>24</v>
      </c>
      <c r="AD53" s="22">
        <f t="shared" si="17"/>
        <v>7.9915343960504703</v>
      </c>
      <c r="AE53" s="22">
        <f t="shared" si="18"/>
        <v>-0.50211640098738253</v>
      </c>
      <c r="AF53" s="62">
        <v>7.9111281457415341</v>
      </c>
      <c r="AG53" s="64">
        <f t="shared" si="19"/>
        <v>33</v>
      </c>
      <c r="AH53" s="123">
        <f t="shared" si="20"/>
        <v>4.5075528918468182</v>
      </c>
      <c r="AI53" s="123">
        <f t="shared" si="21"/>
        <v>-1.3731117770382955</v>
      </c>
      <c r="AJ53" s="56">
        <v>6.3824040199211431</v>
      </c>
      <c r="AK53" s="3"/>
      <c r="AM53" s="100">
        <v>20</v>
      </c>
      <c r="AN53" s="100" t="s">
        <v>221</v>
      </c>
      <c r="AO53" s="98" t="s">
        <v>95</v>
      </c>
      <c r="AP53" s="99">
        <v>10.469971359661841</v>
      </c>
      <c r="AQ53" s="134">
        <v>0.2</v>
      </c>
      <c r="AR53" s="120">
        <v>18</v>
      </c>
      <c r="AS53" s="99">
        <v>11.558468816112258</v>
      </c>
      <c r="AT53" s="120">
        <v>23</v>
      </c>
      <c r="AU53" s="99">
        <v>9.0490925969429927</v>
      </c>
      <c r="AV53" s="120">
        <v>15</v>
      </c>
      <c r="AW53" s="99">
        <v>11.134733972198692</v>
      </c>
      <c r="AZ53" s="100">
        <v>20</v>
      </c>
      <c r="BA53" s="98" t="s">
        <v>83</v>
      </c>
      <c r="BB53" s="99">
        <v>8.8189950092500933</v>
      </c>
      <c r="BC53" s="134">
        <v>0.2</v>
      </c>
      <c r="BD53" s="120">
        <v>28</v>
      </c>
      <c r="BE53" s="99">
        <v>5.3398353603851856</v>
      </c>
      <c r="BF53" s="120">
        <v>18</v>
      </c>
      <c r="BG53" s="99">
        <v>10.398161394995068</v>
      </c>
      <c r="BH53" s="120">
        <v>11</v>
      </c>
      <c r="BI53" s="99">
        <v>12.618981535489954</v>
      </c>
    </row>
    <row r="54" spans="1:61" x14ac:dyDescent="0.35">
      <c r="A54" t="s">
        <v>68</v>
      </c>
      <c r="B54" t="s">
        <v>67</v>
      </c>
      <c r="C54" t="s">
        <v>3</v>
      </c>
      <c r="D54" t="s">
        <v>3</v>
      </c>
      <c r="E54" t="s">
        <v>2</v>
      </c>
      <c r="G54" s="55">
        <f t="shared" si="0"/>
        <v>23</v>
      </c>
      <c r="H54" s="22">
        <f t="shared" si="1"/>
        <v>8.940286753508861</v>
      </c>
      <c r="I54" s="55">
        <f t="shared" si="2"/>
        <v>7</v>
      </c>
      <c r="J54" s="22">
        <f t="shared" si="3"/>
        <v>12.984422206510898</v>
      </c>
      <c r="K54" s="22">
        <f t="shared" si="4"/>
        <v>0.74610555162772441</v>
      </c>
      <c r="L54" s="62">
        <v>11.307650636280904</v>
      </c>
      <c r="M54" s="55">
        <f t="shared" si="5"/>
        <v>32</v>
      </c>
      <c r="N54" s="22">
        <f t="shared" si="6"/>
        <v>4.0319875740573936</v>
      </c>
      <c r="O54" s="22">
        <f t="shared" si="7"/>
        <v>-1.4920031064856516</v>
      </c>
      <c r="P54" s="62">
        <v>4.8702827296201692</v>
      </c>
      <c r="Q54" s="55">
        <f t="shared" si="8"/>
        <v>17</v>
      </c>
      <c r="R54" s="53">
        <f t="shared" si="9"/>
        <v>10.668614206407717</v>
      </c>
      <c r="S54" s="53">
        <f t="shared" si="10"/>
        <v>0.16715355160192943</v>
      </c>
      <c r="T54" s="56">
        <v>9.7967430708000016</v>
      </c>
      <c r="U54" s="3"/>
      <c r="V54" s="3"/>
      <c r="W54" s="55">
        <f t="shared" si="11"/>
        <v>34</v>
      </c>
      <c r="X54" s="22">
        <f t="shared" si="12"/>
        <v>3.9823589144343021</v>
      </c>
      <c r="Y54" s="55">
        <f t="shared" si="13"/>
        <v>28</v>
      </c>
      <c r="Z54" s="22">
        <f t="shared" si="14"/>
        <v>5.3398353603851856</v>
      </c>
      <c r="AA54" s="22">
        <f t="shared" si="15"/>
        <v>-1.1650411599037036</v>
      </c>
      <c r="AB54" s="62">
        <v>6.0021102382322775</v>
      </c>
      <c r="AC54" s="55">
        <f t="shared" si="16"/>
        <v>34</v>
      </c>
      <c r="AD54" s="22">
        <f t="shared" si="17"/>
        <v>6.5244118241587046E-2</v>
      </c>
      <c r="AE54" s="22">
        <f t="shared" si="18"/>
        <v>-2.4836889704396032</v>
      </c>
      <c r="AF54" s="62">
        <v>1.7246444534476153</v>
      </c>
      <c r="AG54" s="64">
        <f t="shared" si="19"/>
        <v>22</v>
      </c>
      <c r="AH54" s="123">
        <f t="shared" si="20"/>
        <v>9.1016356149179636</v>
      </c>
      <c r="AI54" s="123">
        <f t="shared" si="21"/>
        <v>-0.22459109627050924</v>
      </c>
      <c r="AJ54" s="56">
        <v>8.9327686168449922</v>
      </c>
      <c r="AK54" s="3"/>
      <c r="AM54" s="100">
        <v>21</v>
      </c>
      <c r="AN54" s="100" t="s">
        <v>225</v>
      </c>
      <c r="AO54" s="98" t="s">
        <v>178</v>
      </c>
      <c r="AP54" s="99">
        <v>10.12217045508295</v>
      </c>
      <c r="AQ54" s="134">
        <v>0.2</v>
      </c>
      <c r="AR54" s="120">
        <v>27</v>
      </c>
      <c r="AS54" s="99">
        <v>7.6497106741332264</v>
      </c>
      <c r="AT54" s="120">
        <v>2</v>
      </c>
      <c r="AU54" s="99">
        <v>15.601252574964757</v>
      </c>
      <c r="AV54" s="120">
        <v>32</v>
      </c>
      <c r="AW54" s="99">
        <v>4.1089257772187775</v>
      </c>
      <c r="AZ54" s="100">
        <v>21</v>
      </c>
      <c r="BA54" s="98" t="s">
        <v>45</v>
      </c>
      <c r="BB54" s="99">
        <v>8.6620185134303345</v>
      </c>
      <c r="BC54" s="134">
        <v>0.12</v>
      </c>
      <c r="BD54" s="120">
        <v>22</v>
      </c>
      <c r="BE54" s="99">
        <v>7.5914557329903642</v>
      </c>
      <c r="BF54" s="120">
        <v>15</v>
      </c>
      <c r="BG54" s="99">
        <v>11.557332827273296</v>
      </c>
      <c r="BH54" s="120">
        <v>29</v>
      </c>
      <c r="BI54" s="99">
        <v>5.0125154466243478</v>
      </c>
    </row>
    <row r="55" spans="1:61" x14ac:dyDescent="0.35">
      <c r="A55" t="s">
        <v>66</v>
      </c>
      <c r="B55" t="s">
        <v>65</v>
      </c>
      <c r="C55" t="s">
        <v>3</v>
      </c>
      <c r="E55" t="s">
        <v>3</v>
      </c>
      <c r="F55" t="s">
        <v>64</v>
      </c>
      <c r="G55" s="55">
        <f t="shared" si="0"/>
        <v>24</v>
      </c>
      <c r="H55" s="22">
        <f t="shared" si="1"/>
        <v>8.6468461869214632</v>
      </c>
      <c r="I55" s="55">
        <f t="shared" si="2"/>
        <v>29</v>
      </c>
      <c r="J55" s="22">
        <f t="shared" si="3"/>
        <v>5.7141477945773698</v>
      </c>
      <c r="K55" s="22">
        <f t="shared" si="4"/>
        <v>-1.0714630513556576</v>
      </c>
      <c r="L55" s="62">
        <v>7.2207888698787031</v>
      </c>
      <c r="M55" s="55">
        <f t="shared" si="5"/>
        <v>14</v>
      </c>
      <c r="N55" s="22">
        <f t="shared" si="6"/>
        <v>11.256716224557113</v>
      </c>
      <c r="O55" s="22">
        <f t="shared" si="7"/>
        <v>0.31417905613927843</v>
      </c>
      <c r="P55" s="62">
        <v>10.415478216161567</v>
      </c>
      <c r="Q55" s="55">
        <f t="shared" si="8"/>
        <v>23</v>
      </c>
      <c r="R55" s="53">
        <f t="shared" si="9"/>
        <v>9.2925028963383518</v>
      </c>
      <c r="S55" s="53">
        <f t="shared" si="10"/>
        <v>-0.17687427591541205</v>
      </c>
      <c r="T55" s="56">
        <v>9.0917036391108823</v>
      </c>
      <c r="U55" s="3"/>
      <c r="V55" s="3"/>
      <c r="W55" s="55">
        <f t="shared" si="11"/>
        <v>24</v>
      </c>
      <c r="X55" s="22">
        <f t="shared" si="12"/>
        <v>7.9268697560031001</v>
      </c>
      <c r="Y55" s="55">
        <f t="shared" si="13"/>
        <v>25</v>
      </c>
      <c r="Z55" s="22">
        <f t="shared" si="14"/>
        <v>5.9320973347673354</v>
      </c>
      <c r="AA55" s="22">
        <f t="shared" si="15"/>
        <v>-1.0169756663081662</v>
      </c>
      <c r="AB55" s="62">
        <v>6.44661218633372</v>
      </c>
      <c r="AC55" s="55">
        <f t="shared" si="16"/>
        <v>17</v>
      </c>
      <c r="AD55" s="22">
        <f t="shared" si="17"/>
        <v>10.702469970630437</v>
      </c>
      <c r="AE55" s="22">
        <f t="shared" si="18"/>
        <v>0.17561749265760923</v>
      </c>
      <c r="AF55" s="62">
        <v>10.027018194577163</v>
      </c>
      <c r="AG55" s="64">
        <f t="shared" si="19"/>
        <v>27</v>
      </c>
      <c r="AH55" s="123">
        <f t="shared" si="20"/>
        <v>6.3652141692199509</v>
      </c>
      <c r="AI55" s="123">
        <f t="shared" si="21"/>
        <v>-0.90869645769501228</v>
      </c>
      <c r="AJ55" s="56">
        <v>7.4136683310961082</v>
      </c>
      <c r="AK55" s="3"/>
      <c r="AM55" s="100">
        <v>22</v>
      </c>
      <c r="AN55" s="100" t="s">
        <v>223</v>
      </c>
      <c r="AO55" s="98" t="s">
        <v>79</v>
      </c>
      <c r="AP55" s="99">
        <v>9.9885036235289526</v>
      </c>
      <c r="AQ55" s="134">
        <v>0.16</v>
      </c>
      <c r="AR55" s="120">
        <v>25</v>
      </c>
      <c r="AS55" s="99">
        <v>8.5307330303132574</v>
      </c>
      <c r="AT55" s="120">
        <v>19</v>
      </c>
      <c r="AU55" s="99">
        <v>10.206182119673064</v>
      </c>
      <c r="AV55" s="120">
        <v>8</v>
      </c>
      <c r="AW55" s="99">
        <v>12.468687817672119</v>
      </c>
      <c r="AZ55" s="100">
        <v>22</v>
      </c>
      <c r="BA55" s="98" t="s">
        <v>41</v>
      </c>
      <c r="BB55" s="99">
        <v>8.6586999863946303</v>
      </c>
      <c r="BC55" s="134">
        <v>0.2</v>
      </c>
      <c r="BD55" s="120">
        <v>13</v>
      </c>
      <c r="BE55" s="99">
        <v>13.100191285558092</v>
      </c>
      <c r="BF55" s="120">
        <v>31</v>
      </c>
      <c r="BG55" s="99">
        <v>4.4423573568389934</v>
      </c>
      <c r="BH55" s="120">
        <v>25</v>
      </c>
      <c r="BI55" s="99">
        <v>8.2084026471789766</v>
      </c>
    </row>
    <row r="56" spans="1:61" x14ac:dyDescent="0.35">
      <c r="A56" t="s">
        <v>63</v>
      </c>
      <c r="B56" t="s">
        <v>62</v>
      </c>
      <c r="C56" t="s">
        <v>3</v>
      </c>
      <c r="D56" t="s">
        <v>3</v>
      </c>
      <c r="E56" t="s">
        <v>3</v>
      </c>
      <c r="F56" t="s">
        <v>3</v>
      </c>
      <c r="G56" s="55">
        <f t="shared" si="0"/>
        <v>3</v>
      </c>
      <c r="H56" s="22">
        <f t="shared" si="1"/>
        <v>13.23877695813608</v>
      </c>
      <c r="I56" s="55">
        <f t="shared" si="2"/>
        <v>5</v>
      </c>
      <c r="J56" s="22">
        <f t="shared" si="3"/>
        <v>13.079131262037869</v>
      </c>
      <c r="K56" s="22">
        <f t="shared" si="4"/>
        <v>0.76978281550946748</v>
      </c>
      <c r="L56" s="62">
        <v>11.360889729612776</v>
      </c>
      <c r="M56" s="55">
        <f t="shared" si="5"/>
        <v>10</v>
      </c>
      <c r="N56" s="22">
        <f t="shared" si="6"/>
        <v>12.894298955239742</v>
      </c>
      <c r="O56" s="22">
        <f t="shared" si="7"/>
        <v>0.72357473880993572</v>
      </c>
      <c r="P56" s="62">
        <v>11.6723719773399</v>
      </c>
      <c r="Q56" s="55">
        <f t="shared" si="8"/>
        <v>4</v>
      </c>
      <c r="R56" s="53">
        <f t="shared" si="9"/>
        <v>14.247024356125173</v>
      </c>
      <c r="S56" s="53">
        <f t="shared" si="10"/>
        <v>1.0617560890312936</v>
      </c>
      <c r="T56" s="56">
        <v>11.630112391905428</v>
      </c>
      <c r="U56" s="3"/>
      <c r="V56" s="3"/>
      <c r="W56" s="55">
        <f t="shared" si="11"/>
        <v>5</v>
      </c>
      <c r="X56" s="22">
        <f t="shared" si="12"/>
        <v>13.35597735816499</v>
      </c>
      <c r="Y56" s="55">
        <f t="shared" si="13"/>
        <v>15</v>
      </c>
      <c r="Z56" s="22">
        <f t="shared" si="14"/>
        <v>12.844242853874292</v>
      </c>
      <c r="AA56" s="22">
        <f t="shared" si="15"/>
        <v>0.71106071346857269</v>
      </c>
      <c r="AB56" s="62">
        <v>11.634286360433631</v>
      </c>
      <c r="AC56" s="55">
        <f t="shared" si="16"/>
        <v>8</v>
      </c>
      <c r="AD56" s="22">
        <f t="shared" si="17"/>
        <v>13.138660196433285</v>
      </c>
      <c r="AE56" s="22">
        <f t="shared" si="18"/>
        <v>0.78466504910832113</v>
      </c>
      <c r="AF56" s="62">
        <v>11.928469008894483</v>
      </c>
      <c r="AG56" s="64">
        <f t="shared" si="19"/>
        <v>3</v>
      </c>
      <c r="AH56" s="123">
        <f t="shared" si="20"/>
        <v>14.814080690209789</v>
      </c>
      <c r="AI56" s="123">
        <f t="shared" si="21"/>
        <v>1.2035201725524474</v>
      </c>
      <c r="AJ56" s="56">
        <v>12.103982232292694</v>
      </c>
      <c r="AK56" s="3"/>
      <c r="AM56" s="100">
        <v>23</v>
      </c>
      <c r="AN56" s="100" t="s">
        <v>230</v>
      </c>
      <c r="AO56" s="98" t="s">
        <v>68</v>
      </c>
      <c r="AP56" s="99">
        <v>8.940286753508861</v>
      </c>
      <c r="AQ56" s="134">
        <v>0.16</v>
      </c>
      <c r="AR56" s="120">
        <v>7</v>
      </c>
      <c r="AS56" s="99">
        <v>12.984422206510898</v>
      </c>
      <c r="AT56" s="120">
        <v>32</v>
      </c>
      <c r="AU56" s="99">
        <v>4.0319875740573936</v>
      </c>
      <c r="AV56" s="120">
        <v>17</v>
      </c>
      <c r="AW56" s="99">
        <v>10.668614206407717</v>
      </c>
      <c r="AZ56" s="100">
        <v>23</v>
      </c>
      <c r="BA56" s="98" t="s">
        <v>91</v>
      </c>
      <c r="BB56" s="99">
        <v>8.5209172406711957</v>
      </c>
      <c r="BC56" s="134">
        <v>0.2</v>
      </c>
      <c r="BD56" s="120">
        <v>20</v>
      </c>
      <c r="BE56" s="99">
        <v>10.860467004558997</v>
      </c>
      <c r="BF56" s="120">
        <v>33</v>
      </c>
      <c r="BG56" s="99">
        <v>2.8315885547695769</v>
      </c>
      <c r="BH56" s="120">
        <v>1</v>
      </c>
      <c r="BI56" s="99">
        <v>15.220475084698826</v>
      </c>
    </row>
    <row r="57" spans="1:61" x14ac:dyDescent="0.35">
      <c r="A57" t="s">
        <v>61</v>
      </c>
      <c r="B57" t="s">
        <v>60</v>
      </c>
      <c r="C57" t="s">
        <v>3</v>
      </c>
      <c r="E57" t="s">
        <v>3</v>
      </c>
      <c r="F57" s="32"/>
      <c r="G57" s="55">
        <f t="shared" si="0"/>
        <v>29</v>
      </c>
      <c r="H57" s="22">
        <f t="shared" si="1"/>
        <v>6.896320445228211</v>
      </c>
      <c r="I57" s="55">
        <f t="shared" si="2"/>
        <v>24</v>
      </c>
      <c r="J57" s="22">
        <f t="shared" si="3"/>
        <v>8.6299765269225972</v>
      </c>
      <c r="K57" s="22">
        <f t="shared" si="4"/>
        <v>-0.34250586826935092</v>
      </c>
      <c r="L57" s="62">
        <v>8.859872663475084</v>
      </c>
      <c r="M57" s="55">
        <f t="shared" si="5"/>
        <v>28</v>
      </c>
      <c r="N57" s="22">
        <f t="shared" si="6"/>
        <v>5.508244802717468</v>
      </c>
      <c r="O57" s="22">
        <f t="shared" si="7"/>
        <v>-1.122938799320633</v>
      </c>
      <c r="P57" s="62">
        <v>6.0033543392748427</v>
      </c>
      <c r="Q57" s="55">
        <f t="shared" si="8"/>
        <v>27</v>
      </c>
      <c r="R57" s="53">
        <f t="shared" si="9"/>
        <v>6.2051595668609201</v>
      </c>
      <c r="S57" s="53">
        <f t="shared" si="10"/>
        <v>-0.94871010828476998</v>
      </c>
      <c r="T57" s="56">
        <v>7.5099284073280401</v>
      </c>
      <c r="U57" s="3"/>
      <c r="V57" s="3"/>
      <c r="W57" s="55">
        <f t="shared" si="11"/>
        <v>29</v>
      </c>
      <c r="X57" s="22">
        <f t="shared" si="12"/>
        <v>5.9993886733559361</v>
      </c>
      <c r="Y57" s="55">
        <f t="shared" si="13"/>
        <v>33</v>
      </c>
      <c r="Z57" s="22">
        <f t="shared" si="14"/>
        <v>3.4369425198380288</v>
      </c>
      <c r="AA57" s="22">
        <f t="shared" si="15"/>
        <v>-1.6407643700404928</v>
      </c>
      <c r="AB57" s="62">
        <v>4.5739591644884614</v>
      </c>
      <c r="AC57" s="55">
        <f t="shared" si="16"/>
        <v>26</v>
      </c>
      <c r="AD57" s="22">
        <f t="shared" si="17"/>
        <v>6.7302896128487157</v>
      </c>
      <c r="AE57" s="22">
        <f t="shared" si="18"/>
        <v>-0.81742759678782106</v>
      </c>
      <c r="AF57" s="62">
        <v>6.9267243439890986</v>
      </c>
      <c r="AG57" s="64">
        <f t="shared" si="19"/>
        <v>19</v>
      </c>
      <c r="AH57" s="123">
        <f t="shared" si="20"/>
        <v>9.6624791014061913</v>
      </c>
      <c r="AI57" s="123">
        <f t="shared" si="21"/>
        <v>-8.4380224648452087E-2</v>
      </c>
      <c r="AJ57" s="56">
        <v>9.2441159430852835</v>
      </c>
      <c r="AK57" s="3"/>
      <c r="AM57" s="100">
        <v>24</v>
      </c>
      <c r="AN57" s="100">
        <v>0</v>
      </c>
      <c r="AO57" s="98" t="s">
        <v>66</v>
      </c>
      <c r="AP57" s="99">
        <v>8.6468461869214632</v>
      </c>
      <c r="AQ57" s="134">
        <v>0.2</v>
      </c>
      <c r="AR57" s="120">
        <v>29</v>
      </c>
      <c r="AS57" s="99">
        <v>5.7141477945773698</v>
      </c>
      <c r="AT57" s="120">
        <v>14</v>
      </c>
      <c r="AU57" s="99">
        <v>11.256716224557113</v>
      </c>
      <c r="AV57" s="120">
        <v>23</v>
      </c>
      <c r="AW57" s="99">
        <v>9.2925028963383518</v>
      </c>
      <c r="AZ57" s="100">
        <v>24</v>
      </c>
      <c r="BA57" s="98" t="s">
        <v>66</v>
      </c>
      <c r="BB57" s="99">
        <v>7.9268697560031001</v>
      </c>
      <c r="BC57" s="134">
        <v>0.188</v>
      </c>
      <c r="BD57" s="120">
        <v>25</v>
      </c>
      <c r="BE57" s="99">
        <v>5.9320973347673354</v>
      </c>
      <c r="BF57" s="120">
        <v>17</v>
      </c>
      <c r="BG57" s="99">
        <v>10.702469970630437</v>
      </c>
      <c r="BH57" s="120">
        <v>27</v>
      </c>
      <c r="BI57" s="99">
        <v>6.3652141692199509</v>
      </c>
    </row>
    <row r="58" spans="1:61" x14ac:dyDescent="0.35">
      <c r="A58" t="s">
        <v>59</v>
      </c>
      <c r="B58" t="s">
        <v>58</v>
      </c>
      <c r="C58" t="s">
        <v>3</v>
      </c>
      <c r="E58" t="s">
        <v>3</v>
      </c>
      <c r="F58" t="s">
        <v>3</v>
      </c>
      <c r="G58" s="55">
        <f t="shared" si="0"/>
        <v>17</v>
      </c>
      <c r="H58" s="22">
        <f t="shared" si="1"/>
        <v>11.408928290334236</v>
      </c>
      <c r="I58" s="55">
        <f t="shared" si="2"/>
        <v>23</v>
      </c>
      <c r="J58" s="22">
        <f t="shared" si="3"/>
        <v>9.0549206231867867</v>
      </c>
      <c r="K58" s="22">
        <f t="shared" si="4"/>
        <v>-0.23626984420330313</v>
      </c>
      <c r="L58" s="62">
        <v>9.0987477982333864</v>
      </c>
      <c r="M58" s="55">
        <f t="shared" si="5"/>
        <v>4</v>
      </c>
      <c r="N58" s="22">
        <f t="shared" si="6"/>
        <v>14.369153798262154</v>
      </c>
      <c r="O58" s="22">
        <f t="shared" si="7"/>
        <v>1.0922884495655387</v>
      </c>
      <c r="P58" s="62">
        <v>12.804367214042101</v>
      </c>
      <c r="Q58" s="55">
        <f t="shared" si="8"/>
        <v>20</v>
      </c>
      <c r="R58" s="53">
        <f t="shared" si="9"/>
        <v>10.196492608773298</v>
      </c>
      <c r="S58" s="53">
        <f t="shared" si="10"/>
        <v>4.9123152193324325E-2</v>
      </c>
      <c r="T58" s="56">
        <v>9.5548554121137634</v>
      </c>
      <c r="U58" s="3"/>
      <c r="V58" s="3"/>
      <c r="W58" s="55">
        <f t="shared" si="11"/>
        <v>7</v>
      </c>
      <c r="X58" s="22">
        <f t="shared" si="12"/>
        <v>13.087437724594555</v>
      </c>
      <c r="Y58" s="55">
        <f t="shared" si="13"/>
        <v>21</v>
      </c>
      <c r="Z58" s="22">
        <f t="shared" si="14"/>
        <v>10.64194881185345</v>
      </c>
      <c r="AA58" s="22">
        <f t="shared" si="15"/>
        <v>0.16048720296336216</v>
      </c>
      <c r="AB58" s="62">
        <v>9.9814299652688341</v>
      </c>
      <c r="AC58" s="55">
        <f t="shared" si="16"/>
        <v>2</v>
      </c>
      <c r="AD58" s="22">
        <f t="shared" si="17"/>
        <v>15.745259047762126</v>
      </c>
      <c r="AE58" s="22">
        <f t="shared" si="18"/>
        <v>1.4363147619405316</v>
      </c>
      <c r="AF58" s="62">
        <v>13.962924059228026</v>
      </c>
      <c r="AG58" s="64">
        <f t="shared" si="19"/>
        <v>10</v>
      </c>
      <c r="AH58" s="123">
        <f t="shared" si="20"/>
        <v>12.662772903741628</v>
      </c>
      <c r="AI58" s="123">
        <f t="shared" si="21"/>
        <v>0.66569322593540703</v>
      </c>
      <c r="AJ58" s="56">
        <v>10.909702645610109</v>
      </c>
      <c r="AK58" s="3"/>
      <c r="AM58" s="100">
        <v>25</v>
      </c>
      <c r="AN58" s="100" t="s">
        <v>219</v>
      </c>
      <c r="AO58" s="98" t="s">
        <v>72</v>
      </c>
      <c r="AP58" s="99">
        <v>8.0653633145382244</v>
      </c>
      <c r="AQ58" s="134">
        <v>0.2</v>
      </c>
      <c r="AR58" s="120">
        <v>22</v>
      </c>
      <c r="AS58" s="99">
        <v>9.0671302304558754</v>
      </c>
      <c r="AT58" s="120">
        <v>25</v>
      </c>
      <c r="AU58" s="99">
        <v>8.1682389217576237</v>
      </c>
      <c r="AV58" s="120">
        <v>29</v>
      </c>
      <c r="AW58" s="99">
        <v>5.8560782682641248</v>
      </c>
      <c r="AZ58" s="100">
        <v>25</v>
      </c>
      <c r="BA58" s="98" t="s">
        <v>57</v>
      </c>
      <c r="BB58" s="99">
        <v>7.8577159812088357</v>
      </c>
      <c r="BC58" s="134">
        <v>0.2</v>
      </c>
      <c r="BD58" s="120">
        <v>19</v>
      </c>
      <c r="BE58" s="99">
        <v>10.913662138044151</v>
      </c>
      <c r="BF58" s="120">
        <v>27</v>
      </c>
      <c r="BG58" s="99">
        <v>6.3301960072523205</v>
      </c>
      <c r="BH58" s="120">
        <v>32</v>
      </c>
      <c r="BI58" s="99">
        <v>4.8008636154512336</v>
      </c>
    </row>
    <row r="59" spans="1:61" x14ac:dyDescent="0.35">
      <c r="A59" t="s">
        <v>57</v>
      </c>
      <c r="B59" t="s">
        <v>56</v>
      </c>
      <c r="C59" t="s">
        <v>3</v>
      </c>
      <c r="D59" t="s">
        <v>3</v>
      </c>
      <c r="E59" t="s">
        <v>3</v>
      </c>
      <c r="F59" s="32"/>
      <c r="G59" s="55">
        <f t="shared" si="0"/>
        <v>26</v>
      </c>
      <c r="H59" s="22">
        <f t="shared" si="1"/>
        <v>7.7887191012782786</v>
      </c>
      <c r="I59" s="55">
        <f t="shared" si="2"/>
        <v>19</v>
      </c>
      <c r="J59" s="22">
        <f t="shared" si="3"/>
        <v>11.330821895288411</v>
      </c>
      <c r="K59" s="22">
        <f t="shared" si="4"/>
        <v>0.33270547382210258</v>
      </c>
      <c r="L59" s="62">
        <v>10.378107195973723</v>
      </c>
      <c r="M59" s="55">
        <f t="shared" si="5"/>
        <v>30</v>
      </c>
      <c r="N59" s="22">
        <f t="shared" si="6"/>
        <v>5.0565908691236503</v>
      </c>
      <c r="O59" s="22">
        <f t="shared" si="7"/>
        <v>-1.2358522827190874</v>
      </c>
      <c r="P59" s="62">
        <v>5.656696426542041</v>
      </c>
      <c r="Q59" s="55">
        <f t="shared" si="8"/>
        <v>28</v>
      </c>
      <c r="R59" s="53">
        <f t="shared" si="9"/>
        <v>6.1687699775672655</v>
      </c>
      <c r="S59" s="53">
        <f t="shared" si="10"/>
        <v>-0.95780750560818362</v>
      </c>
      <c r="T59" s="56">
        <v>7.4912844973715806</v>
      </c>
      <c r="U59" s="3"/>
      <c r="V59" s="3"/>
      <c r="W59" s="55">
        <f t="shared" si="11"/>
        <v>25</v>
      </c>
      <c r="X59" s="22">
        <f t="shared" si="12"/>
        <v>7.8577159812088357</v>
      </c>
      <c r="Y59" s="55">
        <f t="shared" si="13"/>
        <v>19</v>
      </c>
      <c r="Z59" s="22">
        <f t="shared" si="14"/>
        <v>10.913662138044151</v>
      </c>
      <c r="AA59" s="22">
        <f t="shared" si="15"/>
        <v>0.22841553451103788</v>
      </c>
      <c r="AB59" s="62">
        <v>10.185355099822484</v>
      </c>
      <c r="AC59" s="55">
        <f t="shared" si="16"/>
        <v>27</v>
      </c>
      <c r="AD59" s="22">
        <f t="shared" si="17"/>
        <v>6.3301960072523205</v>
      </c>
      <c r="AE59" s="22">
        <f t="shared" si="18"/>
        <v>-0.91745099818691989</v>
      </c>
      <c r="AF59" s="62">
        <v>6.614450571560794</v>
      </c>
      <c r="AG59" s="64">
        <f t="shared" si="19"/>
        <v>32</v>
      </c>
      <c r="AH59" s="123">
        <f t="shared" si="20"/>
        <v>4.8008636154512336</v>
      </c>
      <c r="AI59" s="123">
        <f t="shared" si="21"/>
        <v>-1.2997840961371916</v>
      </c>
      <c r="AJ59" s="56">
        <v>6.5452328870684777</v>
      </c>
      <c r="AK59" s="3"/>
      <c r="AM59" s="100">
        <v>26</v>
      </c>
      <c r="AN59" s="100" t="s">
        <v>222</v>
      </c>
      <c r="AO59" s="98" t="s">
        <v>57</v>
      </c>
      <c r="AP59" s="99">
        <v>7.7887191012782786</v>
      </c>
      <c r="AQ59" s="134">
        <v>0.2</v>
      </c>
      <c r="AR59" s="120">
        <v>19</v>
      </c>
      <c r="AS59" s="99">
        <v>11.330821895288411</v>
      </c>
      <c r="AT59" s="120">
        <v>30</v>
      </c>
      <c r="AU59" s="99">
        <v>5.0565908691236503</v>
      </c>
      <c r="AV59" s="120">
        <v>28</v>
      </c>
      <c r="AW59" s="99">
        <v>6.1687699775672655</v>
      </c>
      <c r="AZ59" s="100">
        <v>26</v>
      </c>
      <c r="BA59" s="98" t="s">
        <v>79</v>
      </c>
      <c r="BB59" s="99">
        <v>7.0776825705413664</v>
      </c>
      <c r="BC59" s="134">
        <v>0.2</v>
      </c>
      <c r="BD59" s="120">
        <v>32</v>
      </c>
      <c r="BE59" s="99">
        <v>4.5996802848267899</v>
      </c>
      <c r="BF59" s="120">
        <v>22</v>
      </c>
      <c r="BG59" s="99">
        <v>8.402182090120295</v>
      </c>
      <c r="BH59" s="120">
        <v>21</v>
      </c>
      <c r="BI59" s="99">
        <v>9.3846881028126603</v>
      </c>
    </row>
    <row r="60" spans="1:61" x14ac:dyDescent="0.35">
      <c r="A60" t="s">
        <v>55</v>
      </c>
      <c r="B60" t="s">
        <v>54</v>
      </c>
      <c r="C60" t="s">
        <v>3</v>
      </c>
      <c r="D60" t="s">
        <v>3</v>
      </c>
      <c r="E60" t="s">
        <v>3</v>
      </c>
      <c r="F60" s="32"/>
      <c r="G60" s="55">
        <f t="shared" si="0"/>
        <v>12</v>
      </c>
      <c r="H60" s="22">
        <f t="shared" si="1"/>
        <v>11.903828069843321</v>
      </c>
      <c r="I60" s="55">
        <f t="shared" si="2"/>
        <v>2</v>
      </c>
      <c r="J60" s="22">
        <f t="shared" si="3"/>
        <v>13.139313324119232</v>
      </c>
      <c r="K60" s="22">
        <f t="shared" si="4"/>
        <v>0.78482833102980809</v>
      </c>
      <c r="L60" s="62">
        <v>11.394720057686754</v>
      </c>
      <c r="M60" s="55">
        <f t="shared" si="5"/>
        <v>13</v>
      </c>
      <c r="N60" s="22">
        <f t="shared" si="6"/>
        <v>11.949185962617674</v>
      </c>
      <c r="O60" s="22">
        <f t="shared" si="7"/>
        <v>0.48729649065441866</v>
      </c>
      <c r="P60" s="62">
        <v>10.946969466811421</v>
      </c>
      <c r="Q60" s="55">
        <f t="shared" si="8"/>
        <v>22</v>
      </c>
      <c r="R60" s="53">
        <f t="shared" si="9"/>
        <v>9.3421417757427871</v>
      </c>
      <c r="S60" s="53">
        <f t="shared" si="10"/>
        <v>-0.16446455606430321</v>
      </c>
      <c r="T60" s="56">
        <v>9.1171357150402805</v>
      </c>
      <c r="U60" s="3"/>
      <c r="V60" s="3"/>
      <c r="W60" s="55">
        <f t="shared" si="11"/>
        <v>4</v>
      </c>
      <c r="X60" s="22">
        <f t="shared" si="12"/>
        <v>13.851093415942668</v>
      </c>
      <c r="Y60" s="55">
        <f t="shared" si="13"/>
        <v>6</v>
      </c>
      <c r="Z60" s="22">
        <f t="shared" si="14"/>
        <v>13.484608440354192</v>
      </c>
      <c r="AA60" s="22">
        <f t="shared" si="15"/>
        <v>0.87115211008854798</v>
      </c>
      <c r="AB60" s="62">
        <v>12.114890827712458</v>
      </c>
      <c r="AC60" s="55">
        <f t="shared" si="16"/>
        <v>6</v>
      </c>
      <c r="AD60" s="22">
        <f t="shared" si="17"/>
        <v>14.436914642409942</v>
      </c>
      <c r="AE60" s="22">
        <f t="shared" si="18"/>
        <v>1.1092286606024857</v>
      </c>
      <c r="AF60" s="62">
        <v>12.941758918421101</v>
      </c>
      <c r="AG60" s="64">
        <f t="shared" si="19"/>
        <v>6</v>
      </c>
      <c r="AH60" s="123">
        <f t="shared" si="20"/>
        <v>13.412420914185054</v>
      </c>
      <c r="AI60" s="123">
        <f t="shared" si="21"/>
        <v>0.85310522854626336</v>
      </c>
      <c r="AJ60" s="56">
        <v>11.325863141891121</v>
      </c>
      <c r="AK60" s="3"/>
      <c r="AM60" s="100">
        <v>27</v>
      </c>
      <c r="AN60" s="100" t="s">
        <v>226</v>
      </c>
      <c r="AO60" s="98" t="s">
        <v>91</v>
      </c>
      <c r="AP60" s="99">
        <v>7.4531039302905837</v>
      </c>
      <c r="AQ60" s="134">
        <v>0.16</v>
      </c>
      <c r="AR60" s="120">
        <v>20</v>
      </c>
      <c r="AS60" s="99">
        <v>10.33008157818443</v>
      </c>
      <c r="AT60" s="120">
        <v>34</v>
      </c>
      <c r="AU60" s="99">
        <v>0</v>
      </c>
      <c r="AV60" s="120">
        <v>1</v>
      </c>
      <c r="AW60" s="99">
        <v>16.605356495084056</v>
      </c>
      <c r="AZ60" s="100">
        <v>27</v>
      </c>
      <c r="BA60" s="98" t="s">
        <v>101</v>
      </c>
      <c r="BB60" s="99">
        <v>7.000820322369961</v>
      </c>
      <c r="BC60" s="134">
        <v>0.2</v>
      </c>
      <c r="BD60" s="120">
        <v>24</v>
      </c>
      <c r="BE60" s="99">
        <v>5.9649307999733061</v>
      </c>
      <c r="BF60" s="120">
        <v>29</v>
      </c>
      <c r="BG60" s="99">
        <v>5.1609243229663031</v>
      </c>
      <c r="BH60" s="120">
        <v>8</v>
      </c>
      <c r="BI60" s="99">
        <v>12.752391365970583</v>
      </c>
    </row>
    <row r="61" spans="1:61" x14ac:dyDescent="0.35">
      <c r="A61" t="s">
        <v>53</v>
      </c>
      <c r="B61" t="s">
        <v>52</v>
      </c>
      <c r="C61" t="s">
        <v>3</v>
      </c>
      <c r="D61" t="s">
        <v>3</v>
      </c>
      <c r="E61" t="s">
        <v>3</v>
      </c>
      <c r="F61" s="32"/>
      <c r="G61" s="55">
        <f t="shared" si="0"/>
        <v>13</v>
      </c>
      <c r="H61" s="22">
        <f t="shared" si="1"/>
        <v>11.847565565692303</v>
      </c>
      <c r="I61" s="55">
        <f t="shared" si="2"/>
        <v>4</v>
      </c>
      <c r="J61" s="22">
        <f t="shared" si="3"/>
        <v>13.125355409199624</v>
      </c>
      <c r="K61" s="22">
        <f t="shared" si="4"/>
        <v>0.78133885229990596</v>
      </c>
      <c r="L61" s="62">
        <v>11.386873851946568</v>
      </c>
      <c r="M61" s="55">
        <f t="shared" si="5"/>
        <v>17</v>
      </c>
      <c r="N61" s="22">
        <f t="shared" si="6"/>
        <v>10.818702143716783</v>
      </c>
      <c r="O61" s="22">
        <f t="shared" si="7"/>
        <v>0.20467553592919552</v>
      </c>
      <c r="P61" s="62">
        <v>10.079289298678917</v>
      </c>
      <c r="Q61" s="55">
        <f t="shared" si="8"/>
        <v>14</v>
      </c>
      <c r="R61" s="53">
        <f t="shared" si="9"/>
        <v>11.349712722628695</v>
      </c>
      <c r="S61" s="53">
        <f t="shared" si="10"/>
        <v>0.3374281806571735</v>
      </c>
      <c r="T61" s="56">
        <v>10.145698353186667</v>
      </c>
      <c r="U61" s="3"/>
      <c r="V61" s="3"/>
      <c r="W61" s="55">
        <f t="shared" si="11"/>
        <v>17</v>
      </c>
      <c r="X61" s="22">
        <f t="shared" si="12"/>
        <v>11.137865950144608</v>
      </c>
      <c r="Y61" s="55">
        <f t="shared" si="13"/>
        <v>5</v>
      </c>
      <c r="Z61" s="22">
        <f t="shared" si="14"/>
        <v>13.485686073740276</v>
      </c>
      <c r="AA61" s="22">
        <f t="shared" si="15"/>
        <v>0.87142151843506888</v>
      </c>
      <c r="AB61" s="62">
        <v>12.115699608556362</v>
      </c>
      <c r="AC61" s="55">
        <f t="shared" si="16"/>
        <v>10</v>
      </c>
      <c r="AD61" s="22">
        <f t="shared" si="17"/>
        <v>12.669421456459482</v>
      </c>
      <c r="AE61" s="22">
        <f t="shared" si="18"/>
        <v>0.6673553641148704</v>
      </c>
      <c r="AF61" s="62">
        <v>11.562227335817257</v>
      </c>
      <c r="AG61" s="64">
        <f t="shared" si="19"/>
        <v>34</v>
      </c>
      <c r="AH61" s="123">
        <f t="shared" si="20"/>
        <v>3.3791146903235187</v>
      </c>
      <c r="AI61" s="123">
        <f t="shared" si="21"/>
        <v>-1.6552213274191203</v>
      </c>
      <c r="AJ61" s="56">
        <v>5.7559614823219185</v>
      </c>
      <c r="AK61" s="3"/>
      <c r="AM61" s="100">
        <v>28</v>
      </c>
      <c r="AN61" s="100" t="s">
        <v>219</v>
      </c>
      <c r="AO61" s="98" t="s">
        <v>99</v>
      </c>
      <c r="AP61" s="99">
        <v>7.0029118088990172</v>
      </c>
      <c r="AQ61" s="134">
        <v>0.16</v>
      </c>
      <c r="AR61" s="120">
        <v>28</v>
      </c>
      <c r="AS61" s="99">
        <v>6.0291440701302275</v>
      </c>
      <c r="AT61" s="120">
        <v>27</v>
      </c>
      <c r="AU61" s="99">
        <v>5.9587471679769788</v>
      </c>
      <c r="AV61" s="120">
        <v>16</v>
      </c>
      <c r="AW61" s="99">
        <v>11.038776568280674</v>
      </c>
      <c r="AZ61" s="100">
        <v>28</v>
      </c>
      <c r="BA61" s="98" t="s">
        <v>178</v>
      </c>
      <c r="BB61" s="99">
        <v>6.2009626683891144</v>
      </c>
      <c r="BC61" s="134">
        <v>0.2</v>
      </c>
      <c r="BD61" s="120">
        <v>31</v>
      </c>
      <c r="BE61" s="99">
        <v>5.2570958289989056</v>
      </c>
      <c r="BF61" s="120">
        <v>24</v>
      </c>
      <c r="BG61" s="99">
        <v>7.9915343960504703</v>
      </c>
      <c r="BH61" s="120">
        <v>33</v>
      </c>
      <c r="BI61" s="99">
        <v>4.5075528918468182</v>
      </c>
    </row>
    <row r="62" spans="1:61" x14ac:dyDescent="0.35">
      <c r="A62" t="s">
        <v>51</v>
      </c>
      <c r="B62" t="s">
        <v>50</v>
      </c>
      <c r="C62" t="s">
        <v>3</v>
      </c>
      <c r="D62" t="s">
        <v>3</v>
      </c>
      <c r="E62" t="s">
        <v>3</v>
      </c>
      <c r="F62" s="32"/>
      <c r="G62" s="55">
        <f t="shared" si="0"/>
        <v>8</v>
      </c>
      <c r="H62" s="22">
        <f t="shared" si="1"/>
        <v>12.087068290750983</v>
      </c>
      <c r="I62" s="55">
        <f t="shared" si="2"/>
        <v>15</v>
      </c>
      <c r="J62" s="22">
        <f t="shared" si="3"/>
        <v>12.465912284805892</v>
      </c>
      <c r="K62" s="22">
        <f t="shared" si="4"/>
        <v>0.61647807120147324</v>
      </c>
      <c r="L62" s="62">
        <v>11.016179055643164</v>
      </c>
      <c r="M62" s="55">
        <f t="shared" si="5"/>
        <v>9</v>
      </c>
      <c r="N62" s="22">
        <f t="shared" si="6"/>
        <v>12.934106806499397</v>
      </c>
      <c r="O62" s="22">
        <f t="shared" si="7"/>
        <v>0.73352670162484912</v>
      </c>
      <c r="P62" s="62">
        <v>11.702925694692132</v>
      </c>
      <c r="Q62" s="55">
        <f t="shared" si="8"/>
        <v>21</v>
      </c>
      <c r="R62" s="53">
        <f t="shared" si="9"/>
        <v>9.6353032711443323</v>
      </c>
      <c r="S62" s="53">
        <f t="shared" si="10"/>
        <v>-9.117418221391678E-2</v>
      </c>
      <c r="T62" s="56">
        <v>9.2673346216248209</v>
      </c>
      <c r="U62" s="3"/>
      <c r="V62" s="3"/>
      <c r="W62" s="55">
        <f t="shared" si="11"/>
        <v>10</v>
      </c>
      <c r="X62" s="22">
        <f t="shared" si="12"/>
        <v>12.441298081039811</v>
      </c>
      <c r="Y62" s="55">
        <f t="shared" si="13"/>
        <v>12</v>
      </c>
      <c r="Z62" s="22">
        <f t="shared" si="14"/>
        <v>13.132708994323373</v>
      </c>
      <c r="AA62" s="22">
        <f t="shared" si="15"/>
        <v>0.78317724858084314</v>
      </c>
      <c r="AB62" s="62">
        <v>11.850784746177009</v>
      </c>
      <c r="AC62" s="55">
        <f t="shared" si="16"/>
        <v>7</v>
      </c>
      <c r="AD62" s="22">
        <f t="shared" si="17"/>
        <v>13.150941413480112</v>
      </c>
      <c r="AE62" s="22">
        <f t="shared" si="18"/>
        <v>0.78773535337002809</v>
      </c>
      <c r="AF62" s="62">
        <v>11.938054520693671</v>
      </c>
      <c r="AG62" s="64">
        <f t="shared" si="19"/>
        <v>20</v>
      </c>
      <c r="AH62" s="123">
        <f t="shared" si="20"/>
        <v>9.6391895895920854</v>
      </c>
      <c r="AI62" s="123">
        <f t="shared" si="21"/>
        <v>-9.0202602601978571E-2</v>
      </c>
      <c r="AJ62" s="56">
        <v>9.2311869755436131</v>
      </c>
      <c r="AK62" s="3"/>
      <c r="AM62" s="100">
        <v>29</v>
      </c>
      <c r="AN62" s="100">
        <v>0</v>
      </c>
      <c r="AO62" s="98" t="s">
        <v>61</v>
      </c>
      <c r="AP62" s="99">
        <v>6.896320445228211</v>
      </c>
      <c r="AQ62" s="134">
        <v>0.188</v>
      </c>
      <c r="AR62" s="120">
        <v>24</v>
      </c>
      <c r="AS62" s="99">
        <v>8.6299765269225972</v>
      </c>
      <c r="AT62" s="120">
        <v>28</v>
      </c>
      <c r="AU62" s="99">
        <v>5.508244802717468</v>
      </c>
      <c r="AV62" s="120">
        <v>27</v>
      </c>
      <c r="AW62" s="99">
        <v>6.2051595668609201</v>
      </c>
      <c r="AZ62" s="100">
        <v>29</v>
      </c>
      <c r="BA62" s="98" t="s">
        <v>61</v>
      </c>
      <c r="BB62" s="99">
        <v>5.9993886733559361</v>
      </c>
      <c r="BC62" s="134">
        <v>0.2</v>
      </c>
      <c r="BD62" s="120">
        <v>33</v>
      </c>
      <c r="BE62" s="99">
        <v>3.4369425198380288</v>
      </c>
      <c r="BF62" s="120">
        <v>26</v>
      </c>
      <c r="BG62" s="99">
        <v>6.7302896128487157</v>
      </c>
      <c r="BH62" s="120">
        <v>19</v>
      </c>
      <c r="BI62" s="99">
        <v>9.6624791014061913</v>
      </c>
    </row>
    <row r="63" spans="1:61" x14ac:dyDescent="0.35">
      <c r="A63" t="s">
        <v>49</v>
      </c>
      <c r="B63" t="s">
        <v>48</v>
      </c>
      <c r="C63" t="s">
        <v>3</v>
      </c>
      <c r="D63" t="s">
        <v>3</v>
      </c>
      <c r="E63" t="s">
        <v>3</v>
      </c>
      <c r="F63" t="s">
        <v>3</v>
      </c>
      <c r="G63" s="55">
        <f t="shared" si="0"/>
        <v>19</v>
      </c>
      <c r="H63" s="22">
        <f t="shared" si="1"/>
        <v>10.702745603892899</v>
      </c>
      <c r="I63" s="55">
        <f t="shared" si="2"/>
        <v>14</v>
      </c>
      <c r="J63" s="22">
        <f t="shared" si="3"/>
        <v>12.626837777227607</v>
      </c>
      <c r="K63" s="22">
        <f t="shared" si="4"/>
        <v>0.65670944430690181</v>
      </c>
      <c r="L63" s="62">
        <v>11.106640598764319</v>
      </c>
      <c r="M63" s="55">
        <f t="shared" si="5"/>
        <v>24</v>
      </c>
      <c r="N63" s="22">
        <f t="shared" si="6"/>
        <v>8.2269075725439951</v>
      </c>
      <c r="O63" s="22">
        <f t="shared" si="7"/>
        <v>-0.44327310686400107</v>
      </c>
      <c r="P63" s="62">
        <v>8.0900093888907829</v>
      </c>
      <c r="Q63" s="55">
        <f t="shared" si="8"/>
        <v>11</v>
      </c>
      <c r="R63" s="53">
        <f t="shared" si="9"/>
        <v>11.806237319921282</v>
      </c>
      <c r="S63" s="53">
        <f t="shared" si="10"/>
        <v>0.45155932998032045</v>
      </c>
      <c r="T63" s="56">
        <v>10.379595015667441</v>
      </c>
      <c r="U63" s="65"/>
      <c r="V63" s="65"/>
      <c r="W63" s="55">
        <f t="shared" si="11"/>
        <v>16</v>
      </c>
      <c r="X63" s="22">
        <f t="shared" si="12"/>
        <v>11.199087490065562</v>
      </c>
      <c r="Y63" s="55">
        <f t="shared" si="13"/>
        <v>3</v>
      </c>
      <c r="Z63" s="22">
        <f t="shared" si="14"/>
        <v>13.491215706184562</v>
      </c>
      <c r="AA63" s="22">
        <f t="shared" si="15"/>
        <v>0.87280392654614036</v>
      </c>
      <c r="AB63" s="62">
        <v>12.119849684874083</v>
      </c>
      <c r="AC63" s="55">
        <f t="shared" si="16"/>
        <v>23</v>
      </c>
      <c r="AD63" s="22">
        <f t="shared" si="17"/>
        <v>8.1605272906250299</v>
      </c>
      <c r="AE63" s="22">
        <f t="shared" si="18"/>
        <v>-0.45986817734374241</v>
      </c>
      <c r="AF63" s="62">
        <v>8.0430274012262917</v>
      </c>
      <c r="AG63" s="64">
        <f t="shared" si="19"/>
        <v>9</v>
      </c>
      <c r="AH63" s="123">
        <f t="shared" si="20"/>
        <v>12.691951456708619</v>
      </c>
      <c r="AI63" s="123">
        <f t="shared" si="21"/>
        <v>0.67298786417715473</v>
      </c>
      <c r="AJ63" s="56">
        <v>10.925900862525701</v>
      </c>
      <c r="AK63" s="65"/>
      <c r="AM63" s="100">
        <v>30</v>
      </c>
      <c r="AN63" s="100" t="s">
        <v>228</v>
      </c>
      <c r="AO63" s="98" t="s">
        <v>83</v>
      </c>
      <c r="AP63" s="99">
        <v>6.5270115733474743</v>
      </c>
      <c r="AQ63" s="134">
        <v>0.16</v>
      </c>
      <c r="AR63" s="120">
        <v>32</v>
      </c>
      <c r="AS63" s="99">
        <v>2.5934867691815588</v>
      </c>
      <c r="AT63" s="120">
        <v>20</v>
      </c>
      <c r="AU63" s="99">
        <v>9.831149820908621</v>
      </c>
      <c r="AV63" s="120">
        <v>26</v>
      </c>
      <c r="AW63" s="99">
        <v>7.7857846865570099</v>
      </c>
      <c r="AZ63" s="100">
        <v>30</v>
      </c>
      <c r="BA63" s="98" t="s">
        <v>72</v>
      </c>
      <c r="BB63" s="99">
        <v>5.9835134401496965</v>
      </c>
      <c r="BC63" s="134">
        <v>0.2</v>
      </c>
      <c r="BD63" s="120">
        <v>27</v>
      </c>
      <c r="BE63" s="99">
        <v>5.3788233628246997</v>
      </c>
      <c r="BF63" s="120">
        <v>25</v>
      </c>
      <c r="BG63" s="99">
        <v>7.0858939169799005</v>
      </c>
      <c r="BH63" s="120">
        <v>30</v>
      </c>
      <c r="BI63" s="99">
        <v>4.9881326411392832</v>
      </c>
    </row>
    <row r="64" spans="1:61" x14ac:dyDescent="0.35">
      <c r="A64" t="s">
        <v>47</v>
      </c>
      <c r="B64" t="s">
        <v>46</v>
      </c>
      <c r="C64" t="s">
        <v>3</v>
      </c>
      <c r="E64" t="s">
        <v>3</v>
      </c>
      <c r="F64" s="32"/>
      <c r="G64" s="55">
        <f t="shared" si="0"/>
        <v>4</v>
      </c>
      <c r="H64" s="22">
        <f t="shared" si="1"/>
        <v>12.943519756010422</v>
      </c>
      <c r="I64" s="55">
        <f t="shared" si="2"/>
        <v>11</v>
      </c>
      <c r="J64" s="22">
        <f t="shared" si="3"/>
        <v>12.92116278080699</v>
      </c>
      <c r="K64" s="22">
        <f t="shared" si="4"/>
        <v>0.73029069520174739</v>
      </c>
      <c r="L64" s="62">
        <v>11.272090420307556</v>
      </c>
      <c r="M64" s="55">
        <f t="shared" si="5"/>
        <v>1</v>
      </c>
      <c r="N64" s="22">
        <f t="shared" si="6"/>
        <v>16.622373593526657</v>
      </c>
      <c r="O64" s="22">
        <f t="shared" si="7"/>
        <v>1.6555933983816642</v>
      </c>
      <c r="P64" s="62">
        <v>14.533780849254853</v>
      </c>
      <c r="Q64" s="55">
        <f t="shared" si="8"/>
        <v>30</v>
      </c>
      <c r="R64" s="53">
        <f t="shared" si="9"/>
        <v>5.6305260313848162</v>
      </c>
      <c r="S64" s="53">
        <f t="shared" si="10"/>
        <v>-1.0923684921537959</v>
      </c>
      <c r="T64" s="56">
        <v>7.2155195914734858</v>
      </c>
      <c r="U64" s="3"/>
      <c r="V64" s="3"/>
      <c r="W64" s="55">
        <f t="shared" si="11"/>
        <v>8</v>
      </c>
      <c r="X64" s="22">
        <f t="shared" si="12"/>
        <v>12.538061887567576</v>
      </c>
      <c r="Y64" s="55">
        <f t="shared" si="13"/>
        <v>16</v>
      </c>
      <c r="Z64" s="22">
        <f t="shared" si="14"/>
        <v>12.554975407446745</v>
      </c>
      <c r="AA64" s="22">
        <f t="shared" si="15"/>
        <v>0.63874385186168647</v>
      </c>
      <c r="AB64" s="62">
        <v>11.417186581921751</v>
      </c>
      <c r="AC64" s="55">
        <f t="shared" si="16"/>
        <v>3</v>
      </c>
      <c r="AD64" s="22">
        <f t="shared" si="17"/>
        <v>15.110627032556236</v>
      </c>
      <c r="AE64" s="22">
        <f t="shared" si="18"/>
        <v>1.277656758139059</v>
      </c>
      <c r="AF64" s="62">
        <v>13.467592639980005</v>
      </c>
      <c r="AG64" s="64">
        <f t="shared" si="19"/>
        <v>26</v>
      </c>
      <c r="AH64" s="123">
        <f t="shared" si="20"/>
        <v>7.3591045578319072</v>
      </c>
      <c r="AI64" s="123">
        <f t="shared" si="21"/>
        <v>-0.66022386054202331</v>
      </c>
      <c r="AJ64" s="56">
        <v>7.9654178343449997</v>
      </c>
      <c r="AK64" s="3"/>
      <c r="AM64" s="100">
        <v>31</v>
      </c>
      <c r="AN64" s="100">
        <v>-9</v>
      </c>
      <c r="AO64" s="98" t="s">
        <v>41</v>
      </c>
      <c r="AP64" s="99">
        <v>4.892326357283137</v>
      </c>
      <c r="AQ64" s="134">
        <v>0.2</v>
      </c>
      <c r="AR64" s="120">
        <v>30</v>
      </c>
      <c r="AS64" s="99">
        <v>3.3266983429969539</v>
      </c>
      <c r="AT64" s="120">
        <v>31</v>
      </c>
      <c r="AU64" s="99">
        <v>4.2946140759866669</v>
      </c>
      <c r="AV64" s="120">
        <v>24</v>
      </c>
      <c r="AW64" s="99">
        <v>9.2190069484484436</v>
      </c>
      <c r="AZ64" s="100">
        <v>31</v>
      </c>
      <c r="BA64" s="98" t="s">
        <v>103</v>
      </c>
      <c r="BB64" s="99">
        <v>5.5329310674480263</v>
      </c>
      <c r="BC64" s="134">
        <v>0.188</v>
      </c>
      <c r="BD64" s="120">
        <v>23</v>
      </c>
      <c r="BE64" s="99">
        <v>7.2858520400965077</v>
      </c>
      <c r="BF64" s="120">
        <v>32</v>
      </c>
      <c r="BG64" s="99">
        <v>3.629002563023314</v>
      </c>
      <c r="BH64" s="120">
        <v>28</v>
      </c>
      <c r="BI64" s="99">
        <v>5.8349461310004873</v>
      </c>
    </row>
    <row r="65" spans="1:61" x14ac:dyDescent="0.35">
      <c r="A65" t="s">
        <v>45</v>
      </c>
      <c r="B65" t="s">
        <v>44</v>
      </c>
      <c r="C65" t="s">
        <v>3</v>
      </c>
      <c r="E65" t="s">
        <v>3</v>
      </c>
      <c r="G65" s="55">
        <f t="shared" si="0"/>
        <v>33</v>
      </c>
      <c r="H65" s="22">
        <f t="shared" si="1"/>
        <v>3.4655459174795897</v>
      </c>
      <c r="I65" s="55">
        <f t="shared" si="2"/>
        <v>33</v>
      </c>
      <c r="J65" s="22">
        <f t="shared" si="3"/>
        <v>1.6671250419900385</v>
      </c>
      <c r="K65" s="22">
        <f t="shared" si="4"/>
        <v>-2.0832187395024904</v>
      </c>
      <c r="L65" s="62">
        <v>4.9458234946845296</v>
      </c>
      <c r="M65" s="55">
        <f t="shared" si="5"/>
        <v>26</v>
      </c>
      <c r="N65" s="22">
        <f t="shared" si="6"/>
        <v>6.2374612628388348</v>
      </c>
      <c r="O65" s="22">
        <f t="shared" si="7"/>
        <v>-0.94063468429029129</v>
      </c>
      <c r="P65" s="62">
        <v>6.5630497989924903</v>
      </c>
      <c r="Q65" s="55">
        <f t="shared" si="8"/>
        <v>34</v>
      </c>
      <c r="R65" s="53">
        <f t="shared" si="9"/>
        <v>1.5185569777402019</v>
      </c>
      <c r="S65" s="53">
        <f t="shared" si="10"/>
        <v>-2.1203607555649495</v>
      </c>
      <c r="T65" s="56">
        <v>5.1087857077452075</v>
      </c>
      <c r="U65" s="3"/>
      <c r="V65" s="3"/>
      <c r="W65" s="55">
        <f t="shared" si="11"/>
        <v>21</v>
      </c>
      <c r="X65" s="22">
        <f t="shared" si="12"/>
        <v>8.6620185134303345</v>
      </c>
      <c r="Y65" s="55">
        <f t="shared" si="13"/>
        <v>22</v>
      </c>
      <c r="Z65" s="22">
        <f t="shared" si="14"/>
        <v>7.5914557329903642</v>
      </c>
      <c r="AA65" s="22">
        <f t="shared" si="15"/>
        <v>-0.60213606675240894</v>
      </c>
      <c r="AB65" s="62">
        <v>7.691986822073388</v>
      </c>
      <c r="AC65" s="55">
        <f t="shared" si="16"/>
        <v>15</v>
      </c>
      <c r="AD65" s="22">
        <f t="shared" si="17"/>
        <v>11.557332827273296</v>
      </c>
      <c r="AE65" s="22">
        <f t="shared" si="18"/>
        <v>0.38933320681832406</v>
      </c>
      <c r="AF65" s="62">
        <v>10.694240178179662</v>
      </c>
      <c r="AG65" s="64">
        <f t="shared" si="19"/>
        <v>29</v>
      </c>
      <c r="AH65" s="123">
        <f t="shared" si="20"/>
        <v>5.0125154466243478</v>
      </c>
      <c r="AI65" s="123">
        <f t="shared" si="21"/>
        <v>-1.2468711383439131</v>
      </c>
      <c r="AJ65" s="56">
        <v>6.662729538660586</v>
      </c>
      <c r="AK65" s="3"/>
      <c r="AM65" s="100">
        <v>32</v>
      </c>
      <c r="AN65" s="100" t="s">
        <v>222</v>
      </c>
      <c r="AO65" s="98" t="s">
        <v>103</v>
      </c>
      <c r="AP65" s="99">
        <v>3.8353825549048093</v>
      </c>
      <c r="AQ65" s="134">
        <v>0.2</v>
      </c>
      <c r="AR65" s="120">
        <v>31</v>
      </c>
      <c r="AS65" s="99">
        <v>3.0298052691102768</v>
      </c>
      <c r="AT65" s="120">
        <v>33</v>
      </c>
      <c r="AU65" s="99">
        <v>3.7984536544487613</v>
      </c>
      <c r="AV65" s="120">
        <v>31</v>
      </c>
      <c r="AW65" s="99">
        <v>5.5203949274059685</v>
      </c>
      <c r="AZ65" s="100">
        <v>32</v>
      </c>
      <c r="BA65" s="98" t="s">
        <v>97</v>
      </c>
      <c r="BB65" s="99">
        <v>5.1175084536210544</v>
      </c>
      <c r="BC65" s="134">
        <v>0.188</v>
      </c>
      <c r="BD65" s="120">
        <v>28</v>
      </c>
      <c r="BE65" s="99">
        <v>5.3398353603851856</v>
      </c>
      <c r="BF65" s="120">
        <v>30</v>
      </c>
      <c r="BG65" s="99">
        <v>4.9938727615571326</v>
      </c>
      <c r="BH65" s="120">
        <v>31</v>
      </c>
      <c r="BI65" s="99">
        <v>4.9201260242206351</v>
      </c>
    </row>
    <row r="66" spans="1:61" x14ac:dyDescent="0.35">
      <c r="A66" t="s">
        <v>43</v>
      </c>
      <c r="B66" t="s">
        <v>42</v>
      </c>
      <c r="C66" t="s">
        <v>3</v>
      </c>
      <c r="D66" t="s">
        <v>3</v>
      </c>
      <c r="E66" t="s">
        <v>3</v>
      </c>
      <c r="F66" t="s">
        <v>3</v>
      </c>
      <c r="G66" s="55">
        <f t="shared" si="0"/>
        <v>1</v>
      </c>
      <c r="H66" s="22">
        <f t="shared" si="1"/>
        <v>14.034886247675672</v>
      </c>
      <c r="I66" s="55">
        <f t="shared" si="2"/>
        <v>9</v>
      </c>
      <c r="J66" s="22">
        <f t="shared" si="3"/>
        <v>12.954366689870884</v>
      </c>
      <c r="K66" s="22">
        <f t="shared" si="4"/>
        <v>0.73859167246772117</v>
      </c>
      <c r="L66" s="62">
        <v>11.290755436063439</v>
      </c>
      <c r="M66" s="55">
        <f t="shared" si="5"/>
        <v>3</v>
      </c>
      <c r="N66" s="22">
        <f t="shared" si="6"/>
        <v>14.771172365847178</v>
      </c>
      <c r="O66" s="22">
        <f t="shared" si="7"/>
        <v>1.1927930914617948</v>
      </c>
      <c r="P66" s="62">
        <v>13.112928497700016</v>
      </c>
      <c r="Q66" s="55">
        <f t="shared" si="8"/>
        <v>3</v>
      </c>
      <c r="R66" s="53">
        <f t="shared" si="9"/>
        <v>14.723353126942236</v>
      </c>
      <c r="S66" s="53">
        <f t="shared" si="10"/>
        <v>1.1808382817355587</v>
      </c>
      <c r="T66" s="56">
        <v>11.874155561536167</v>
      </c>
      <c r="U66" s="3"/>
      <c r="V66" s="3"/>
      <c r="W66" s="55">
        <f t="shared" si="11"/>
        <v>1</v>
      </c>
      <c r="X66" s="22">
        <f t="shared" si="12"/>
        <v>14.559517654159759</v>
      </c>
      <c r="Y66" s="55">
        <f t="shared" si="13"/>
        <v>8</v>
      </c>
      <c r="Z66" s="22">
        <f t="shared" si="14"/>
        <v>13.31401678252184</v>
      </c>
      <c r="AA66" s="22">
        <f t="shared" si="15"/>
        <v>0.82850419563045985</v>
      </c>
      <c r="AB66" s="62">
        <v>11.986859099328342</v>
      </c>
      <c r="AC66" s="55">
        <f t="shared" si="16"/>
        <v>1</v>
      </c>
      <c r="AD66" s="22">
        <f t="shared" si="17"/>
        <v>16.259207568878633</v>
      </c>
      <c r="AE66" s="22">
        <f t="shared" si="18"/>
        <v>1.564801892219658</v>
      </c>
      <c r="AF66" s="62">
        <v>14.364061796192761</v>
      </c>
      <c r="AG66" s="64">
        <f t="shared" si="19"/>
        <v>5</v>
      </c>
      <c r="AH66" s="123">
        <f t="shared" si="20"/>
        <v>13.651139567997841</v>
      </c>
      <c r="AI66" s="123">
        <f t="shared" si="21"/>
        <v>0.91278489199946033</v>
      </c>
      <c r="AJ66" s="56">
        <v>11.458385701890315</v>
      </c>
      <c r="AK66" s="3"/>
      <c r="AM66" s="100">
        <v>33</v>
      </c>
      <c r="AN66" s="100" t="s">
        <v>232</v>
      </c>
      <c r="AO66" s="98" t="s">
        <v>45</v>
      </c>
      <c r="AP66" s="99">
        <v>3.4655459174795897</v>
      </c>
      <c r="AQ66" s="134">
        <v>0.188</v>
      </c>
      <c r="AR66" s="120">
        <v>33</v>
      </c>
      <c r="AS66" s="99">
        <v>1.6671250419900385</v>
      </c>
      <c r="AT66" s="120">
        <v>26</v>
      </c>
      <c r="AU66" s="99">
        <v>6.2374612628388348</v>
      </c>
      <c r="AV66" s="120">
        <v>34</v>
      </c>
      <c r="AW66" s="99">
        <v>1.5185569777402019</v>
      </c>
      <c r="AZ66" s="100">
        <v>33</v>
      </c>
      <c r="BA66" s="98" t="s">
        <v>99</v>
      </c>
      <c r="BB66" s="99">
        <v>4.8649951902043123</v>
      </c>
      <c r="BC66" s="134">
        <v>0.2</v>
      </c>
      <c r="BD66" s="120">
        <v>34</v>
      </c>
      <c r="BE66" s="99">
        <v>0</v>
      </c>
      <c r="BF66" s="120">
        <v>28</v>
      </c>
      <c r="BG66" s="99">
        <v>6.2820598973914281</v>
      </c>
      <c r="BH66" s="120">
        <v>15</v>
      </c>
      <c r="BI66" s="99">
        <v>11.760856156238702</v>
      </c>
    </row>
    <row r="67" spans="1:61" x14ac:dyDescent="0.35">
      <c r="A67" t="s">
        <v>41</v>
      </c>
      <c r="B67" t="s">
        <v>40</v>
      </c>
      <c r="C67" t="s">
        <v>3</v>
      </c>
      <c r="E67" t="s">
        <v>3</v>
      </c>
      <c r="F67" t="s">
        <v>3</v>
      </c>
      <c r="G67" s="55">
        <f t="shared" si="0"/>
        <v>31</v>
      </c>
      <c r="H67" s="22">
        <f t="shared" si="1"/>
        <v>4.892326357283137</v>
      </c>
      <c r="I67" s="55">
        <f t="shared" si="2"/>
        <v>30</v>
      </c>
      <c r="J67" s="22">
        <f t="shared" si="3"/>
        <v>3.3266983429969539</v>
      </c>
      <c r="K67" s="22">
        <f t="shared" si="4"/>
        <v>-1.6683254142507615</v>
      </c>
      <c r="L67" s="62">
        <v>5.8787245501514667</v>
      </c>
      <c r="M67" s="55">
        <f t="shared" si="5"/>
        <v>31</v>
      </c>
      <c r="N67" s="22">
        <f t="shared" si="6"/>
        <v>4.2946140759866669</v>
      </c>
      <c r="O67" s="22">
        <f t="shared" si="7"/>
        <v>-1.4263464810033333</v>
      </c>
      <c r="P67" s="62">
        <v>5.0718564306675615</v>
      </c>
      <c r="Q67" s="55">
        <f t="shared" si="8"/>
        <v>24</v>
      </c>
      <c r="R67" s="53">
        <f t="shared" si="9"/>
        <v>9.2190069484484436</v>
      </c>
      <c r="S67" s="53">
        <f t="shared" si="10"/>
        <v>-0.1952482628878893</v>
      </c>
      <c r="T67" s="56">
        <v>9.0540485882784445</v>
      </c>
      <c r="U67" s="3"/>
      <c r="V67" s="3"/>
      <c r="W67" s="55">
        <f t="shared" si="11"/>
        <v>22</v>
      </c>
      <c r="X67" s="22">
        <f t="shared" si="12"/>
        <v>8.6586999863946303</v>
      </c>
      <c r="Y67" s="55">
        <f t="shared" si="13"/>
        <v>13</v>
      </c>
      <c r="Z67" s="22">
        <f t="shared" si="14"/>
        <v>13.100191285558092</v>
      </c>
      <c r="AA67" s="22">
        <f t="shared" si="15"/>
        <v>0.775047821389523</v>
      </c>
      <c r="AB67" s="62">
        <v>11.826379693144453</v>
      </c>
      <c r="AC67" s="55">
        <f t="shared" si="16"/>
        <v>31</v>
      </c>
      <c r="AD67" s="22">
        <f t="shared" si="17"/>
        <v>4.4423573568389934</v>
      </c>
      <c r="AE67" s="22">
        <f t="shared" si="18"/>
        <v>-1.3894106607902517</v>
      </c>
      <c r="AF67" s="62">
        <v>5.1409891393997791</v>
      </c>
      <c r="AG67" s="64">
        <f t="shared" si="19"/>
        <v>25</v>
      </c>
      <c r="AH67" s="123">
        <f t="shared" si="20"/>
        <v>8.2084026471789766</v>
      </c>
      <c r="AI67" s="123">
        <f t="shared" si="21"/>
        <v>-0.44789933820525579</v>
      </c>
      <c r="AJ67" s="56">
        <v>8.436898195033379</v>
      </c>
      <c r="AK67" s="3"/>
      <c r="AM67" s="100">
        <v>34</v>
      </c>
      <c r="AN67" s="100" t="s">
        <v>221</v>
      </c>
      <c r="AO67" s="98" t="s">
        <v>97</v>
      </c>
      <c r="AP67" s="99">
        <v>2.9333914665066798</v>
      </c>
      <c r="AQ67" s="134">
        <v>0.16</v>
      </c>
      <c r="AR67" s="120">
        <v>34</v>
      </c>
      <c r="AS67" s="99">
        <v>0</v>
      </c>
      <c r="AT67" s="120">
        <v>29</v>
      </c>
      <c r="AU67" s="99">
        <v>5.3146967907909275</v>
      </c>
      <c r="AV67" s="120">
        <v>33</v>
      </c>
      <c r="AW67" s="99">
        <v>4.0375637509515414</v>
      </c>
      <c r="AZ67" s="100">
        <v>34</v>
      </c>
      <c r="BA67" s="98" t="s">
        <v>68</v>
      </c>
      <c r="BB67" s="99">
        <v>3.9823589144343021</v>
      </c>
      <c r="BC67" s="134">
        <v>0.2</v>
      </c>
      <c r="BD67" s="120">
        <v>28</v>
      </c>
      <c r="BE67" s="99">
        <v>5.3398353603851856</v>
      </c>
      <c r="BF67" s="120">
        <v>34</v>
      </c>
      <c r="BG67" s="99">
        <v>6.5244118241587046E-2</v>
      </c>
      <c r="BH67" s="120">
        <v>22</v>
      </c>
      <c r="BI67" s="99">
        <v>9.1016356149179636</v>
      </c>
    </row>
    <row r="68" spans="1:61" x14ac:dyDescent="0.35">
      <c r="A68" s="16" t="s">
        <v>37</v>
      </c>
      <c r="B68" s="16"/>
      <c r="C68" s="16"/>
      <c r="D68" s="16"/>
      <c r="E68" s="16"/>
      <c r="F68" s="16"/>
      <c r="G68" s="59" t="str">
        <f t="shared" si="0"/>
        <v>ND</v>
      </c>
      <c r="H68" s="15" t="str">
        <f t="shared" si="1"/>
        <v>ND</v>
      </c>
      <c r="I68" s="59" t="str">
        <f t="shared" si="2"/>
        <v>ND</v>
      </c>
      <c r="J68" s="15" t="str">
        <f t="shared" si="3"/>
        <v>ND</v>
      </c>
      <c r="K68" s="15" t="str">
        <f t="shared" si="4"/>
        <v>ND</v>
      </c>
      <c r="L68" s="57" t="s">
        <v>0</v>
      </c>
      <c r="M68" s="59" t="str">
        <f t="shared" si="5"/>
        <v>ND</v>
      </c>
      <c r="N68" s="15" t="str">
        <f t="shared" si="6"/>
        <v>ND</v>
      </c>
      <c r="O68" s="15" t="str">
        <f t="shared" si="7"/>
        <v>ND</v>
      </c>
      <c r="P68" s="57" t="s">
        <v>0</v>
      </c>
      <c r="Q68" s="59" t="str">
        <f t="shared" si="8"/>
        <v>ND</v>
      </c>
      <c r="R68" s="58" t="str">
        <f t="shared" si="9"/>
        <v>ND</v>
      </c>
      <c r="S68" s="58" t="str">
        <f t="shared" si="10"/>
        <v>ND</v>
      </c>
      <c r="T68" s="48" t="s">
        <v>0</v>
      </c>
      <c r="U68" s="3"/>
      <c r="V68" s="3"/>
      <c r="W68" s="59" t="str">
        <f t="shared" si="11"/>
        <v>ND</v>
      </c>
      <c r="X68" s="15" t="str">
        <f t="shared" si="12"/>
        <v>ND</v>
      </c>
      <c r="Y68" s="59" t="str">
        <f t="shared" si="13"/>
        <v>ND</v>
      </c>
      <c r="Z68" s="15" t="str">
        <f t="shared" si="14"/>
        <v>ND</v>
      </c>
      <c r="AA68" s="15" t="str">
        <f t="shared" si="15"/>
        <v>ND</v>
      </c>
      <c r="AB68" s="57" t="s">
        <v>0</v>
      </c>
      <c r="AC68" s="59" t="str">
        <f t="shared" si="16"/>
        <v>ND</v>
      </c>
      <c r="AD68" s="15" t="str">
        <f t="shared" si="17"/>
        <v>ND</v>
      </c>
      <c r="AE68" s="15" t="str">
        <f t="shared" si="18"/>
        <v>ND</v>
      </c>
      <c r="AF68" s="57" t="s">
        <v>0</v>
      </c>
      <c r="AG68" s="87" t="str">
        <f t="shared" si="19"/>
        <v>ND</v>
      </c>
      <c r="AH68" s="124" t="str">
        <f t="shared" si="20"/>
        <v>ND</v>
      </c>
      <c r="AI68" s="124" t="str">
        <f t="shared" si="21"/>
        <v>ND</v>
      </c>
      <c r="AJ68" s="48" t="s">
        <v>0</v>
      </c>
      <c r="AK68" s="3"/>
      <c r="AM68" s="103" t="s">
        <v>0</v>
      </c>
      <c r="AN68" s="128"/>
      <c r="AO68" s="96" t="s">
        <v>37</v>
      </c>
      <c r="AP68" s="97" t="s">
        <v>0</v>
      </c>
      <c r="AQ68" s="97"/>
      <c r="AR68" s="104" t="s">
        <v>0</v>
      </c>
      <c r="AS68" s="97" t="s">
        <v>0</v>
      </c>
      <c r="AT68" s="104" t="s">
        <v>0</v>
      </c>
      <c r="AU68" s="97" t="s">
        <v>0</v>
      </c>
      <c r="AV68" s="104" t="s">
        <v>0</v>
      </c>
      <c r="AW68" s="105" t="s">
        <v>0</v>
      </c>
      <c r="AZ68" s="103" t="s">
        <v>0</v>
      </c>
      <c r="BA68" s="96" t="s">
        <v>37</v>
      </c>
      <c r="BB68" s="97" t="s">
        <v>0</v>
      </c>
      <c r="BC68" s="97"/>
      <c r="BD68" s="104" t="s">
        <v>0</v>
      </c>
      <c r="BE68" s="97" t="s">
        <v>0</v>
      </c>
      <c r="BF68" s="104" t="s">
        <v>0</v>
      </c>
      <c r="BG68" s="97" t="s">
        <v>0</v>
      </c>
      <c r="BH68" s="104" t="s">
        <v>0</v>
      </c>
      <c r="BI68" s="105" t="s">
        <v>0</v>
      </c>
    </row>
    <row r="69" spans="1:61" x14ac:dyDescent="0.35">
      <c r="A69" t="s">
        <v>39</v>
      </c>
      <c r="B69" t="s">
        <v>38</v>
      </c>
      <c r="C69" t="s">
        <v>3</v>
      </c>
      <c r="D69" t="s">
        <v>3</v>
      </c>
      <c r="E69" t="s">
        <v>3</v>
      </c>
      <c r="F69" t="s">
        <v>3</v>
      </c>
      <c r="G69" s="55" t="s">
        <v>191</v>
      </c>
      <c r="H69" s="22">
        <f>IF(J69="ND","ND",(J69*$I$31)+IF(R69="ND","ND",(R69*$Q$31)))</f>
        <v>5.2590362852436741</v>
      </c>
      <c r="I69" s="55" t="s">
        <v>191</v>
      </c>
      <c r="J69" s="22">
        <f t="shared" si="3"/>
        <v>13.147590713109185</v>
      </c>
      <c r="K69" s="22">
        <f t="shared" si="4"/>
        <v>0.78689767827729651</v>
      </c>
      <c r="L69" s="62">
        <v>11.399373051875413</v>
      </c>
      <c r="M69" s="55" t="s">
        <v>191</v>
      </c>
      <c r="N69" s="22" t="str">
        <f t="shared" si="6"/>
        <v>ND</v>
      </c>
      <c r="O69" s="22" t="str">
        <f t="shared" si="7"/>
        <v>ND</v>
      </c>
      <c r="P69" s="63" t="s">
        <v>0</v>
      </c>
      <c r="Q69" s="55" t="s">
        <v>191</v>
      </c>
      <c r="R69" s="53">
        <f t="shared" si="9"/>
        <v>0</v>
      </c>
      <c r="S69" s="53">
        <f t="shared" si="10"/>
        <v>-2.5231489731457644</v>
      </c>
      <c r="T69" s="56">
        <v>4.2833246452968901</v>
      </c>
      <c r="U69" s="3"/>
      <c r="V69" s="3"/>
      <c r="W69" s="55" t="s">
        <v>191</v>
      </c>
      <c r="X69" s="22">
        <f>IF(Z69="ND","ND",(Z69*$Y$31)+IF(AH69="ND","ND",(AH69*$AG$31)))</f>
        <v>5.3698571009544684</v>
      </c>
      <c r="Y69" s="55" t="s">
        <v>191</v>
      </c>
      <c r="Z69" s="22">
        <f t="shared" si="14"/>
        <v>13.42464275238617</v>
      </c>
      <c r="AA69" s="22">
        <f t="shared" si="15"/>
        <v>0.85616068809654233</v>
      </c>
      <c r="AB69" s="52">
        <v>12.069885633602476</v>
      </c>
      <c r="AC69" s="55" t="s">
        <v>191</v>
      </c>
      <c r="AD69" s="22" t="str">
        <f t="shared" si="17"/>
        <v>ND</v>
      </c>
      <c r="AE69" s="22" t="str">
        <f t="shared" si="18"/>
        <v>ND</v>
      </c>
      <c r="AF69" s="54" t="s">
        <v>0</v>
      </c>
      <c r="AG69" s="55" t="s">
        <v>191</v>
      </c>
      <c r="AH69" s="123">
        <f t="shared" si="20"/>
        <v>0</v>
      </c>
      <c r="AI69" s="123">
        <f t="shared" si="21"/>
        <v>-2.5181294235797544</v>
      </c>
      <c r="AJ69" s="56">
        <v>3.8398181374969447</v>
      </c>
      <c r="AK69" s="3"/>
      <c r="AM69" s="117" t="s">
        <v>191</v>
      </c>
      <c r="AN69" s="118"/>
      <c r="AO69" s="114" t="s">
        <v>39</v>
      </c>
      <c r="AP69" s="113">
        <v>5.2590362852436741</v>
      </c>
      <c r="AQ69" s="113"/>
      <c r="AR69" s="116" t="s">
        <v>191</v>
      </c>
      <c r="AS69" s="113">
        <v>13.147590713109185</v>
      </c>
      <c r="AT69" s="116" t="s">
        <v>191</v>
      </c>
      <c r="AU69" s="113" t="s">
        <v>0</v>
      </c>
      <c r="AV69" s="116" t="s">
        <v>191</v>
      </c>
      <c r="AW69" s="111">
        <v>0</v>
      </c>
      <c r="AZ69" s="117" t="s">
        <v>191</v>
      </c>
      <c r="BA69" s="114" t="s">
        <v>39</v>
      </c>
      <c r="BB69" s="113">
        <v>5.3698571009544684</v>
      </c>
      <c r="BC69" s="113"/>
      <c r="BD69" s="116" t="s">
        <v>191</v>
      </c>
      <c r="BE69" s="113">
        <v>13.42464275238617</v>
      </c>
      <c r="BF69" s="116" t="s">
        <v>191</v>
      </c>
      <c r="BG69" s="113" t="s">
        <v>0</v>
      </c>
      <c r="BH69" s="116" t="s">
        <v>191</v>
      </c>
      <c r="BI69" s="111">
        <v>0</v>
      </c>
    </row>
    <row r="70" spans="1:61" x14ac:dyDescent="0.35">
      <c r="A70" t="s">
        <v>142</v>
      </c>
      <c r="B70" t="s">
        <v>141</v>
      </c>
      <c r="C70" t="s">
        <v>3</v>
      </c>
      <c r="D70" t="s">
        <v>3</v>
      </c>
      <c r="E70" t="s">
        <v>3</v>
      </c>
      <c r="F70" t="s">
        <v>3</v>
      </c>
      <c r="G70" s="55" t="s">
        <v>191</v>
      </c>
      <c r="H70" s="22">
        <f>IF(J70="ND","ND",(J70*$I$31)+IF(N70="ND","ND",(N70*$M$31)+IF(R70="ND","ND",(R70*$Q$31))))</f>
        <v>13.204762115255965</v>
      </c>
      <c r="I70" s="55" t="s">
        <v>191</v>
      </c>
      <c r="J70" s="22">
        <f t="shared" si="3"/>
        <v>12.973522194808517</v>
      </c>
      <c r="K70" s="22">
        <f t="shared" si="4"/>
        <v>0.74338054870212911</v>
      </c>
      <c r="L70" s="62">
        <v>11.301523379102457</v>
      </c>
      <c r="M70" s="55" t="s">
        <v>191</v>
      </c>
      <c r="N70" s="22">
        <f t="shared" si="6"/>
        <v>11.260092204107611</v>
      </c>
      <c r="O70" s="22">
        <f t="shared" si="7"/>
        <v>0.31502305102690292</v>
      </c>
      <c r="P70" s="62">
        <v>10.418069381514854</v>
      </c>
      <c r="Q70" s="55" t="s">
        <v>191</v>
      </c>
      <c r="R70" s="53">
        <f t="shared" si="9"/>
        <v>17.556581778447566</v>
      </c>
      <c r="S70" s="53">
        <f t="shared" si="10"/>
        <v>1.8891454446118914</v>
      </c>
      <c r="T70" s="56">
        <v>13.325737205903263</v>
      </c>
      <c r="U70" s="3"/>
      <c r="V70" s="3"/>
      <c r="W70" s="55" t="s">
        <v>191</v>
      </c>
      <c r="X70" s="22">
        <f>IF(Z70="ND","ND",(Z70*$Y$31)+IF(AD70="ND","ND",(AD70*$AC$31)+IF(AH70="ND","ND",(AH70*$AG$31))))</f>
        <v>13.725039685407324</v>
      </c>
      <c r="Y70" s="55" t="s">
        <v>191</v>
      </c>
      <c r="Z70" s="22">
        <f t="shared" si="14"/>
        <v>12.964830820384169</v>
      </c>
      <c r="AA70" s="22">
        <f t="shared" si="15"/>
        <v>0.74120770509604206</v>
      </c>
      <c r="AB70" s="52">
        <v>11.724789530229648</v>
      </c>
      <c r="AC70" s="55" t="s">
        <v>191</v>
      </c>
      <c r="AD70" s="22">
        <f t="shared" si="17"/>
        <v>12.075089712456533</v>
      </c>
      <c r="AE70" s="22">
        <f t="shared" si="18"/>
        <v>0.51877242811413316</v>
      </c>
      <c r="AF70" s="52">
        <v>11.098350350087779</v>
      </c>
      <c r="AG70" s="55" t="s">
        <v>191</v>
      </c>
      <c r="AH70" s="123">
        <f t="shared" si="20"/>
        <v>18.545357361355219</v>
      </c>
      <c r="AI70" s="123">
        <f t="shared" si="21"/>
        <v>2.1363393403388047</v>
      </c>
      <c r="AJ70" s="56">
        <v>14.17536764196935</v>
      </c>
      <c r="AK70" s="3"/>
      <c r="AM70" s="117" t="s">
        <v>191</v>
      </c>
      <c r="AN70" s="118"/>
      <c r="AO70" s="114" t="s">
        <v>142</v>
      </c>
      <c r="AP70" s="113">
        <v>13.204762115255965</v>
      </c>
      <c r="AQ70" s="113"/>
      <c r="AR70" s="116" t="s">
        <v>191</v>
      </c>
      <c r="AS70" s="113">
        <v>12.973522194808517</v>
      </c>
      <c r="AT70" s="116" t="s">
        <v>191</v>
      </c>
      <c r="AU70" s="113">
        <v>11.260092204107611</v>
      </c>
      <c r="AV70" s="116" t="s">
        <v>191</v>
      </c>
      <c r="AW70" s="111">
        <v>17.556581778447566</v>
      </c>
      <c r="AZ70" s="117" t="s">
        <v>191</v>
      </c>
      <c r="BA70" s="114" t="s">
        <v>142</v>
      </c>
      <c r="BB70" s="113">
        <v>13.725039685407324</v>
      </c>
      <c r="BC70" s="113"/>
      <c r="BD70" s="116" t="s">
        <v>191</v>
      </c>
      <c r="BE70" s="113">
        <v>12.964830820384169</v>
      </c>
      <c r="BF70" s="116" t="s">
        <v>191</v>
      </c>
      <c r="BG70" s="113">
        <v>12.075089712456533</v>
      </c>
      <c r="BH70" s="116" t="s">
        <v>191</v>
      </c>
      <c r="BI70" s="111">
        <v>18.545357361355219</v>
      </c>
    </row>
    <row r="71" spans="1:61" x14ac:dyDescent="0.35">
      <c r="A71" t="s">
        <v>35</v>
      </c>
      <c r="B71" t="s">
        <v>7</v>
      </c>
      <c r="G71" s="7">
        <f>AVERAGEIF($F$34:$F$70,"&lt;&gt;",G34:G70)</f>
        <v>17.5</v>
      </c>
      <c r="H71" s="5">
        <f>AVERAGEIF($F$34:$F$70,"&lt;&gt;",H34:H70)</f>
        <v>9.9660990653391313</v>
      </c>
      <c r="I71" s="22">
        <f>AVERAGEIF($F$34:$F$70,"&lt;&gt;",I34:I70)</f>
        <v>18.95</v>
      </c>
      <c r="J71" s="22">
        <f>AVERAGEIF($F$34:$F$70,"&lt;&gt;",J34:J70)</f>
        <v>9.6764874132735645</v>
      </c>
      <c r="K71" s="22">
        <f>AVERAGEIF($F$34:$F$70,"&lt;&gt;",K34:K70)</f>
        <v>-0.10321569637877612</v>
      </c>
      <c r="L71" s="52">
        <v>9.3072767785490136</v>
      </c>
      <c r="M71" s="22">
        <f>AVERAGEIF($F$34:$F$70,"&lt;&gt;",M34:M70)</f>
        <v>16.2</v>
      </c>
      <c r="N71" s="22">
        <f>AVERAGEIF($F$34:$F$70,"&lt;&gt;",N34:N70)</f>
        <v>10.594790994283816</v>
      </c>
      <c r="O71" s="22">
        <f>AVERAGEIF($F$34:$F$70,"&lt;&gt;",O34:O70)</f>
        <v>0.14869774857095394</v>
      </c>
      <c r="P71" s="52">
        <v>9.8818988598811064</v>
      </c>
      <c r="Q71" s="22">
        <f>AVERAGEIF($F$34:$F$70,"&lt;&gt;",Q34:Q70)</f>
        <v>16.8</v>
      </c>
      <c r="R71" s="22">
        <f>AVERAGEIF($F$34:$F$70,"&lt;&gt;",R34:R70)</f>
        <v>10.251101329243063</v>
      </c>
      <c r="S71" s="22">
        <f>AVERAGEIF($F$34:$F$70,"&lt;&gt;",S34:S70)</f>
        <v>6.1723106258685309E-2</v>
      </c>
      <c r="T71" s="56">
        <v>9.4023411641329382</v>
      </c>
      <c r="U71" s="22"/>
      <c r="V71" s="22"/>
      <c r="W71" s="7">
        <f>AVERAGEIF($F$34:$F$70,"&lt;&gt;",W34:W70)</f>
        <v>18.149999999999999</v>
      </c>
      <c r="X71" s="5">
        <f>AVERAGEIF($F$34:$F$70,"&lt;&gt;",X34:X70)</f>
        <v>9.6870999964366202</v>
      </c>
      <c r="Y71" s="22">
        <f>AVERAGEIF($F$34:$F$70,"&lt;&gt;",Y34:Y70)</f>
        <v>18.95</v>
      </c>
      <c r="Z71" s="22">
        <f>AVERAGEIF($F$34:$F$70,"&lt;&gt;",Z34:Z70)</f>
        <v>9.6659056062482218</v>
      </c>
      <c r="AA71" s="22">
        <f>AVERAGEIF($F$34:$F$70,"&lt;&gt;",AA34:AA70)</f>
        <v>-9.9868347084586875E-2</v>
      </c>
      <c r="AB71" s="52">
        <v>9.0795898375359023</v>
      </c>
      <c r="AC71" s="22">
        <f>AVERAGEIF($F$34:$F$70,"&lt;&gt;",AC34:AC70)</f>
        <v>18.149999999999999</v>
      </c>
      <c r="AD71" s="22">
        <f>AVERAGEIF($F$34:$F$70,"&lt;&gt;",AD34:AD70)</f>
        <v>9.9375208050404957</v>
      </c>
      <c r="AE71" s="22">
        <f>AVERAGEIF($F$34:$F$70,"&lt;&gt;",AE34:AE70)</f>
        <v>-1.5619798739875809E-2</v>
      </c>
      <c r="AF71" s="52">
        <v>9.3465551899859172</v>
      </c>
      <c r="AG71" s="22">
        <f>AVERAGEIF($F$34:$F$70,"&lt;&gt;",AG34:AG70)</f>
        <v>16.95</v>
      </c>
      <c r="AH71" s="22">
        <f>AVERAGEIF($F$34:$F$70,"&lt;&gt;",AH34:AH70)</f>
        <v>10.132058141882071</v>
      </c>
      <c r="AI71" s="22">
        <f>AVERAGEIF($F$34:$F$70,"&lt;&gt;",AI34:AI70)</f>
        <v>3.2190470762347774E-2</v>
      </c>
      <c r="AJ71" s="56">
        <v>9.2669999999999995</v>
      </c>
      <c r="AK71" s="22"/>
      <c r="AM71" s="115">
        <v>17.5</v>
      </c>
      <c r="AN71" s="113"/>
      <c r="AO71" s="114" t="s">
        <v>35</v>
      </c>
      <c r="AP71" s="113">
        <v>9.9660990653391313</v>
      </c>
      <c r="AQ71" s="113"/>
      <c r="AR71" s="112">
        <v>18.95</v>
      </c>
      <c r="AS71" s="113">
        <v>9.6764874132735645</v>
      </c>
      <c r="AT71" s="112">
        <v>16.2</v>
      </c>
      <c r="AU71" s="113">
        <v>10.594790994283816</v>
      </c>
      <c r="AV71" s="112">
        <v>16.8</v>
      </c>
      <c r="AW71" s="111">
        <v>10.251101329243063</v>
      </c>
      <c r="AZ71" s="115">
        <v>18.149999999999999</v>
      </c>
      <c r="BA71" s="114" t="s">
        <v>35</v>
      </c>
      <c r="BB71" s="113">
        <v>9.6870999964366202</v>
      </c>
      <c r="BC71" s="113"/>
      <c r="BD71" s="112">
        <v>18.95</v>
      </c>
      <c r="BE71" s="113">
        <v>9.6659056062482218</v>
      </c>
      <c r="BF71" s="112">
        <v>18.149999999999999</v>
      </c>
      <c r="BG71" s="113">
        <v>9.9375208050404957</v>
      </c>
      <c r="BH71" s="112">
        <v>16.95</v>
      </c>
      <c r="BI71" s="111">
        <v>10.132058141882071</v>
      </c>
    </row>
    <row r="72" spans="1:61" x14ac:dyDescent="0.35">
      <c r="A72" t="s">
        <v>34</v>
      </c>
      <c r="B72" t="s">
        <v>33</v>
      </c>
      <c r="G72" s="7">
        <f>AVERAGEIF($F$34:$F$70,"",G34:G70)</f>
        <v>17.5</v>
      </c>
      <c r="H72" s="5">
        <f>AVERAGEIF($F$34:$F$70,"",H34:H70)</f>
        <v>9.8567044241685675</v>
      </c>
      <c r="I72" s="22">
        <f>AVERAGEIF($F$34:$F$70,"",I34:I70)</f>
        <v>15.428571428571429</v>
      </c>
      <c r="J72" s="22">
        <f>AVERAGEIF($F$34:$F$70,"",J34:J70)</f>
        <v>10.64878437723802</v>
      </c>
      <c r="K72" s="22">
        <f>AVERAGEIF($F$34:$F$70,"",K34:K70)</f>
        <v>0.16219609430950535</v>
      </c>
      <c r="L72" s="52">
        <v>9.9947113435150161</v>
      </c>
      <c r="M72" s="22">
        <f>AVERAGEIF($F$34:$F$70,"",M34:M70)</f>
        <v>19.357142857142858</v>
      </c>
      <c r="N72" s="22">
        <f>AVERAGEIF($F$34:$F$70,"",N34:N70)</f>
        <v>9.1869635885678189</v>
      </c>
      <c r="O72" s="22">
        <f>AVERAGEIF($F$34:$F$70,"",O34:O70)</f>
        <v>-0.22304662285642923</v>
      </c>
      <c r="P72" s="52">
        <v>8.7661310616687356</v>
      </c>
      <c r="Q72" s="22">
        <f>AVERAGEIF($F$34:$F$70,"",Q34:Q70)</f>
        <v>18.5</v>
      </c>
      <c r="R72" s="22">
        <f>AVERAGEIF($F$34:$F$70,"",R34:R70)</f>
        <v>9.6120261892311483</v>
      </c>
      <c r="S72" s="22">
        <f>AVERAGEIF($F$34:$F$70,"",S34:S70)</f>
        <v>-9.699345269221249E-2</v>
      </c>
      <c r="T72" s="56">
        <v>9.2554087981224882</v>
      </c>
      <c r="U72" s="22"/>
      <c r="V72" s="22"/>
      <c r="W72" s="7">
        <f>AVERAGEIF($F$34:$F$70,"",W34:W70)</f>
        <v>16.571428571428573</v>
      </c>
      <c r="X72" s="5">
        <f>AVERAGEIF($F$34:$F$70,"",X34:X70)</f>
        <v>10.248117054972852</v>
      </c>
      <c r="Y72" s="22">
        <f>AVERAGEIF($F$34:$F$70,"",Y34:Y70)</f>
        <v>15.214285714285714</v>
      </c>
      <c r="Z72" s="22">
        <f>AVERAGEIF($F$34:$F$70,"",Z34:Z70)</f>
        <v>10.627743895960256</v>
      </c>
      <c r="AA72" s="22">
        <f>AVERAGEIF($F$34:$F$70,"",AA34:AA70)</f>
        <v>0.15693597399006448</v>
      </c>
      <c r="AB72" s="52">
        <v>9.9707689519668605</v>
      </c>
      <c r="AC72" s="22">
        <f>AVERAGEIF($F$34:$F$70,"",AC34:AC70)</f>
        <v>16.571428571428573</v>
      </c>
      <c r="AD72" s="22">
        <f>AVERAGEIF($F$34:$F$70,"",AD34:AD70)</f>
        <v>10.093718792439248</v>
      </c>
      <c r="AE72" s="22">
        <f>AVERAGEIF($F$34:$F$70,"",AE34:AE70)</f>
        <v>2.3429698109811985E-2</v>
      </c>
      <c r="AF72" s="52">
        <v>9.5518868147577543</v>
      </c>
      <c r="AG72" s="22">
        <f>AVERAGEIF($F$34:$F$70,"",AG34:AG70)</f>
        <v>18.285714285714285</v>
      </c>
      <c r="AH72" s="22">
        <f>AVERAGEIF($F$34:$F$70,"",AH34:AH70)</f>
        <v>9.7976598980652394</v>
      </c>
      <c r="AI72" s="22">
        <f>AVERAGEIF($F$34:$F$70,"",AI34:AI70)</f>
        <v>-5.0585025483689858E-2</v>
      </c>
      <c r="AJ72" s="56">
        <v>9.5229999999999997</v>
      </c>
      <c r="AK72" s="22"/>
      <c r="AM72" s="110">
        <v>17.5</v>
      </c>
      <c r="AN72" s="108"/>
      <c r="AO72" s="109" t="s">
        <v>34</v>
      </c>
      <c r="AP72" s="108">
        <v>9.8567044241685675</v>
      </c>
      <c r="AQ72" s="108"/>
      <c r="AR72" s="107">
        <v>15.428571428571429</v>
      </c>
      <c r="AS72" s="108">
        <v>10.64878437723802</v>
      </c>
      <c r="AT72" s="107">
        <v>19.357142857142858</v>
      </c>
      <c r="AU72" s="108">
        <v>9.1869635885678189</v>
      </c>
      <c r="AV72" s="107">
        <v>18.5</v>
      </c>
      <c r="AW72" s="106">
        <v>9.6120261892311483</v>
      </c>
      <c r="AZ72" s="110">
        <v>16.571428571428573</v>
      </c>
      <c r="BA72" s="109" t="s">
        <v>34</v>
      </c>
      <c r="BB72" s="108">
        <v>10.248117054972852</v>
      </c>
      <c r="BC72" s="108"/>
      <c r="BD72" s="107">
        <v>15.214285714285714</v>
      </c>
      <c r="BE72" s="108">
        <v>10.627743895960256</v>
      </c>
      <c r="BF72" s="107">
        <v>16.571428571428573</v>
      </c>
      <c r="BG72" s="108">
        <v>10.093718792439248</v>
      </c>
      <c r="BH72" s="107">
        <v>18.285714285714285</v>
      </c>
      <c r="BI72" s="106">
        <v>9.7976598980652394</v>
      </c>
    </row>
    <row r="73" spans="1:61" x14ac:dyDescent="0.35">
      <c r="T73" s="3"/>
      <c r="U73" s="3"/>
      <c r="V73" s="3"/>
      <c r="AJ73" s="3"/>
      <c r="AK73" s="3"/>
    </row>
    <row r="74" spans="1:61" x14ac:dyDescent="0.35">
      <c r="T74" s="3"/>
      <c r="U74" s="3"/>
      <c r="V74" s="3"/>
      <c r="AJ74" s="3"/>
      <c r="AK74" s="3"/>
    </row>
    <row r="75" spans="1:61" x14ac:dyDescent="0.35">
      <c r="T75" s="3"/>
      <c r="U75" s="3"/>
      <c r="V75" s="3"/>
      <c r="AJ75" s="3"/>
      <c r="AK75" s="3"/>
    </row>
  </sheetData>
  <mergeCells count="25">
    <mergeCell ref="AM28:AW29"/>
    <mergeCell ref="AR30:AS32"/>
    <mergeCell ref="AT30:AU32"/>
    <mergeCell ref="AV30:AW32"/>
    <mergeCell ref="AM30:AQ32"/>
    <mergeCell ref="C32:F32"/>
    <mergeCell ref="G32:G33"/>
    <mergeCell ref="H32:H33"/>
    <mergeCell ref="W32:W33"/>
    <mergeCell ref="X32:X33"/>
    <mergeCell ref="G25:T26"/>
    <mergeCell ref="W25:AJ26"/>
    <mergeCell ref="G27:H29"/>
    <mergeCell ref="I27:L29"/>
    <mergeCell ref="M27:P29"/>
    <mergeCell ref="Q27:T29"/>
    <mergeCell ref="W27:X29"/>
    <mergeCell ref="Y27:AB29"/>
    <mergeCell ref="AC27:AF29"/>
    <mergeCell ref="AG27:AJ29"/>
    <mergeCell ref="AZ28:BI29"/>
    <mergeCell ref="BD30:BE32"/>
    <mergeCell ref="BF30:BG32"/>
    <mergeCell ref="BH30:BI32"/>
    <mergeCell ref="AZ30:BC32"/>
  </mergeCells>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76872-85F3-494D-AE1B-107A3F1F9B3A}">
  <sheetPr>
    <tabColor rgb="FF84AB4C"/>
  </sheetPr>
  <dimension ref="A1:AL80"/>
  <sheetViews>
    <sheetView zoomScale="75" zoomScaleNormal="75" workbookViewId="0">
      <selection activeCell="L37" sqref="L37"/>
    </sheetView>
  </sheetViews>
  <sheetFormatPr defaultColWidth="10.6640625" defaultRowHeight="15.5" x14ac:dyDescent="0.35"/>
  <cols>
    <col min="1" max="1" width="25.83203125" customWidth="1"/>
    <col min="2" max="6" width="10.83203125" customWidth="1"/>
    <col min="7" max="38" width="20.83203125" customWidth="1"/>
    <col min="39" max="43" width="16.33203125" bestFit="1" customWidth="1"/>
  </cols>
  <sheetData>
    <row r="1" spans="1:38" s="44" customFormat="1" ht="22" customHeight="1" x14ac:dyDescent="0.35">
      <c r="A1" s="68" t="s">
        <v>236</v>
      </c>
      <c r="B1" s="46"/>
      <c r="C1" s="46"/>
      <c r="D1" s="46"/>
      <c r="E1" s="46"/>
      <c r="F1" s="46"/>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row>
    <row r="2" spans="1:38" x14ac:dyDescent="0.35">
      <c r="A2" s="16" t="s">
        <v>112</v>
      </c>
      <c r="B2" s="16"/>
      <c r="C2" s="16"/>
      <c r="D2" s="16"/>
      <c r="E2" s="16"/>
      <c r="F2" s="16"/>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row>
    <row r="3" spans="1:38" x14ac:dyDescent="0.35">
      <c r="A3" s="43" t="s">
        <v>117</v>
      </c>
      <c r="B3" t="s">
        <v>283</v>
      </c>
    </row>
    <row r="4" spans="1:38" x14ac:dyDescent="0.35">
      <c r="A4" s="43" t="s">
        <v>261</v>
      </c>
      <c r="B4" t="s">
        <v>262</v>
      </c>
    </row>
    <row r="5" spans="1:38" x14ac:dyDescent="0.35">
      <c r="A5" s="149" t="s">
        <v>241</v>
      </c>
      <c r="B5" t="s">
        <v>130</v>
      </c>
    </row>
    <row r="6" spans="1:38" x14ac:dyDescent="0.35">
      <c r="A6" s="138" t="s">
        <v>255</v>
      </c>
      <c r="B6" t="s">
        <v>136</v>
      </c>
    </row>
    <row r="7" spans="1:38" x14ac:dyDescent="0.35">
      <c r="A7" s="39" t="s">
        <v>260</v>
      </c>
      <c r="B7" t="s">
        <v>135</v>
      </c>
    </row>
    <row r="8" spans="1:38" x14ac:dyDescent="0.35">
      <c r="A8" s="36" t="s">
        <v>114</v>
      </c>
      <c r="B8" s="38">
        <v>0.4</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row>
    <row r="9" spans="1:38" x14ac:dyDescent="0.35">
      <c r="A9" s="36" t="s">
        <v>28</v>
      </c>
      <c r="B9" t="s">
        <v>329</v>
      </c>
    </row>
    <row r="10" spans="1:38" x14ac:dyDescent="0.35">
      <c r="A10" s="36" t="s">
        <v>114</v>
      </c>
      <c r="B10" s="38">
        <v>0.8</v>
      </c>
    </row>
    <row r="11" spans="1:38" x14ac:dyDescent="0.35">
      <c r="A11" s="36" t="s">
        <v>27</v>
      </c>
      <c r="B11" t="s">
        <v>330</v>
      </c>
      <c r="C11" s="41"/>
      <c r="D11" s="41"/>
      <c r="E11" s="41"/>
      <c r="F11" s="41"/>
      <c r="G11" s="41"/>
      <c r="H11" s="41"/>
      <c r="I11" s="41"/>
      <c r="J11" s="41"/>
      <c r="K11" s="41"/>
      <c r="L11" s="41"/>
      <c r="M11" s="41"/>
      <c r="N11" s="41"/>
      <c r="O11" s="41"/>
      <c r="P11" s="41"/>
      <c r="Q11" s="41"/>
      <c r="R11" s="41"/>
      <c r="S11" s="41"/>
      <c r="T11" s="41"/>
      <c r="U11" s="41"/>
      <c r="V11" s="40"/>
      <c r="W11" s="41"/>
      <c r="X11" s="41"/>
      <c r="Y11" s="41"/>
      <c r="Z11" s="41"/>
      <c r="AA11" s="41"/>
      <c r="AB11" s="41"/>
      <c r="AC11" s="41"/>
      <c r="AD11" s="41"/>
      <c r="AE11" s="41"/>
      <c r="AF11" s="41"/>
      <c r="AG11" s="41"/>
      <c r="AH11" s="41"/>
      <c r="AI11" s="41"/>
      <c r="AJ11" s="41"/>
      <c r="AK11" s="41"/>
      <c r="AL11" s="40"/>
    </row>
    <row r="12" spans="1:38" x14ac:dyDescent="0.35">
      <c r="A12" s="36" t="s">
        <v>114</v>
      </c>
      <c r="B12" s="38">
        <v>0.2</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row>
    <row r="13" spans="1:38" x14ac:dyDescent="0.35">
      <c r="A13" s="39" t="s">
        <v>260</v>
      </c>
      <c r="B13" t="s">
        <v>133</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row>
    <row r="14" spans="1:38" x14ac:dyDescent="0.35">
      <c r="A14" s="36" t="s">
        <v>114</v>
      </c>
      <c r="B14" s="38">
        <v>0.6</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row>
    <row r="15" spans="1:38" x14ac:dyDescent="0.35">
      <c r="A15" s="36" t="s">
        <v>28</v>
      </c>
      <c r="B15" t="s">
        <v>331</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row>
    <row r="16" spans="1:38" x14ac:dyDescent="0.35">
      <c r="A16" s="36" t="s">
        <v>114</v>
      </c>
      <c r="B16" s="38">
        <v>0.9</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row>
    <row r="17" spans="1:38" x14ac:dyDescent="0.35">
      <c r="A17" s="36" t="s">
        <v>27</v>
      </c>
      <c r="B17" t="s">
        <v>332</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row>
    <row r="18" spans="1:38" x14ac:dyDescent="0.35">
      <c r="A18" s="36" t="s">
        <v>114</v>
      </c>
      <c r="B18" s="38">
        <v>0.1</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row>
    <row r="19" spans="1:38" x14ac:dyDescent="0.35">
      <c r="A19" s="36" t="s">
        <v>113</v>
      </c>
      <c r="B19" s="24" t="s">
        <v>246</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row>
    <row r="20" spans="1:38" x14ac:dyDescent="0.35">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row>
    <row r="21" spans="1:38" x14ac:dyDescent="0.35">
      <c r="C21" s="24"/>
      <c r="D21" s="24"/>
      <c r="E21" s="24"/>
      <c r="F21" s="24"/>
      <c r="V21" s="24"/>
      <c r="AL21" s="24"/>
    </row>
    <row r="22" spans="1:38" x14ac:dyDescent="0.35">
      <c r="C22" s="24"/>
      <c r="D22" s="24"/>
      <c r="E22" s="24"/>
      <c r="F22" s="24"/>
      <c r="V22" s="24"/>
      <c r="AL22" s="24"/>
    </row>
    <row r="23" spans="1:38" x14ac:dyDescent="0.35">
      <c r="C23" s="24"/>
      <c r="D23" s="24"/>
      <c r="E23" s="24"/>
      <c r="F23" s="24"/>
      <c r="G23" s="214" t="s">
        <v>236</v>
      </c>
      <c r="H23" s="214"/>
      <c r="I23" s="214"/>
      <c r="J23" s="214"/>
      <c r="K23" s="214"/>
      <c r="L23" s="214"/>
      <c r="M23" s="214"/>
      <c r="N23" s="214"/>
      <c r="O23" s="214"/>
      <c r="P23" s="214"/>
      <c r="Q23" s="214"/>
      <c r="R23" s="214"/>
      <c r="S23" s="214"/>
      <c r="T23" s="214"/>
      <c r="U23" s="214"/>
      <c r="V23" s="24"/>
      <c r="W23" s="214" t="s">
        <v>236</v>
      </c>
      <c r="X23" s="214"/>
      <c r="Y23" s="214"/>
      <c r="Z23" s="214"/>
      <c r="AA23" s="214"/>
      <c r="AB23" s="214"/>
      <c r="AC23" s="214"/>
      <c r="AD23" s="214"/>
      <c r="AE23" s="214"/>
      <c r="AF23" s="214"/>
      <c r="AG23" s="214"/>
      <c r="AH23" s="214"/>
      <c r="AI23" s="214"/>
      <c r="AJ23" s="214"/>
      <c r="AK23" s="214"/>
      <c r="AL23" s="24"/>
    </row>
    <row r="24" spans="1:38" x14ac:dyDescent="0.35">
      <c r="C24" s="24"/>
      <c r="D24" s="24"/>
      <c r="E24" s="24"/>
      <c r="F24" s="24"/>
      <c r="G24" s="251" t="s">
        <v>112</v>
      </c>
      <c r="H24" s="251"/>
      <c r="I24" s="251"/>
      <c r="J24" s="251"/>
      <c r="K24" s="251"/>
      <c r="L24" s="251"/>
      <c r="M24" s="251"/>
      <c r="N24" s="251"/>
      <c r="O24" s="251"/>
      <c r="P24" s="251"/>
      <c r="Q24" s="251"/>
      <c r="R24" s="251"/>
      <c r="S24" s="251"/>
      <c r="T24" s="251"/>
      <c r="U24" s="251"/>
      <c r="V24" s="24"/>
      <c r="W24" s="251" t="s">
        <v>111</v>
      </c>
      <c r="X24" s="251"/>
      <c r="Y24" s="251"/>
      <c r="Z24" s="251"/>
      <c r="AA24" s="251"/>
      <c r="AB24" s="251"/>
      <c r="AC24" s="251"/>
      <c r="AD24" s="251"/>
      <c r="AE24" s="251"/>
      <c r="AF24" s="251"/>
      <c r="AG24" s="251"/>
      <c r="AH24" s="251"/>
      <c r="AI24" s="251"/>
      <c r="AJ24" s="251"/>
      <c r="AK24" s="251"/>
      <c r="AL24" s="24"/>
    </row>
    <row r="25" spans="1:38" x14ac:dyDescent="0.35">
      <c r="C25" s="24"/>
      <c r="D25" s="24"/>
      <c r="E25" s="24"/>
      <c r="F25" s="24"/>
      <c r="H25" s="24"/>
      <c r="I25" s="24"/>
      <c r="J25" s="24"/>
      <c r="K25" s="24"/>
      <c r="L25" s="24"/>
      <c r="M25" s="24"/>
      <c r="N25" s="24"/>
      <c r="O25" s="24"/>
      <c r="P25" s="24"/>
      <c r="Q25" s="24"/>
      <c r="R25" s="24"/>
      <c r="S25" s="24"/>
      <c r="T25" s="24"/>
      <c r="U25" s="24"/>
      <c r="V25" s="24"/>
      <c r="X25" s="24"/>
      <c r="Y25" s="24"/>
      <c r="Z25" s="24"/>
      <c r="AA25" s="24"/>
      <c r="AB25" s="24"/>
      <c r="AC25" s="24"/>
      <c r="AD25" s="24"/>
      <c r="AE25" s="24"/>
      <c r="AF25" s="24"/>
      <c r="AG25" s="24"/>
      <c r="AH25" s="24"/>
      <c r="AI25" s="24"/>
      <c r="AJ25" s="24"/>
      <c r="AK25" s="24"/>
      <c r="AL25" s="24"/>
    </row>
    <row r="26" spans="1:38" x14ac:dyDescent="0.35">
      <c r="C26" s="24"/>
      <c r="D26" s="24"/>
      <c r="E26" s="24"/>
      <c r="F26" s="24"/>
      <c r="G26" s="136" t="s">
        <v>256</v>
      </c>
      <c r="H26" s="24"/>
      <c r="O26" s="24"/>
      <c r="U26" s="24"/>
      <c r="V26" s="24"/>
      <c r="W26" s="136" t="s">
        <v>257</v>
      </c>
      <c r="X26" s="24"/>
      <c r="AE26" s="24"/>
      <c r="AK26" s="24"/>
      <c r="AL26" s="24"/>
    </row>
    <row r="27" spans="1:38" x14ac:dyDescent="0.35">
      <c r="C27" s="24"/>
      <c r="D27" s="24"/>
      <c r="E27" s="24"/>
      <c r="F27" s="24"/>
      <c r="G27" s="144" t="s">
        <v>255</v>
      </c>
      <c r="H27" s="150" t="s">
        <v>32</v>
      </c>
      <c r="I27" s="27" t="s">
        <v>32</v>
      </c>
      <c r="J27" s="26" t="s">
        <v>31</v>
      </c>
      <c r="K27" s="28" t="s">
        <v>30</v>
      </c>
      <c r="L27" s="27" t="s">
        <v>32</v>
      </c>
      <c r="M27" s="26" t="s">
        <v>31</v>
      </c>
      <c r="N27" s="28" t="s">
        <v>30</v>
      </c>
      <c r="O27" s="150" t="s">
        <v>32</v>
      </c>
      <c r="P27" s="27" t="s">
        <v>32</v>
      </c>
      <c r="Q27" s="26" t="s">
        <v>31</v>
      </c>
      <c r="R27" s="28" t="s">
        <v>30</v>
      </c>
      <c r="S27" s="27" t="s">
        <v>32</v>
      </c>
      <c r="T27" s="26" t="s">
        <v>31</v>
      </c>
      <c r="U27" s="25" t="s">
        <v>30</v>
      </c>
      <c r="V27" s="24"/>
      <c r="W27" s="144" t="s">
        <v>255</v>
      </c>
      <c r="X27" s="150" t="s">
        <v>32</v>
      </c>
      <c r="Y27" s="27" t="s">
        <v>32</v>
      </c>
      <c r="Z27" s="26" t="s">
        <v>31</v>
      </c>
      <c r="AA27" s="28" t="s">
        <v>30</v>
      </c>
      <c r="AB27" s="27" t="s">
        <v>32</v>
      </c>
      <c r="AC27" s="26" t="s">
        <v>31</v>
      </c>
      <c r="AD27" s="28" t="s">
        <v>30</v>
      </c>
      <c r="AE27" s="150" t="s">
        <v>32</v>
      </c>
      <c r="AF27" s="27" t="s">
        <v>32</v>
      </c>
      <c r="AG27" s="26" t="s">
        <v>31</v>
      </c>
      <c r="AH27" s="25" t="s">
        <v>30</v>
      </c>
      <c r="AI27" s="27" t="s">
        <v>32</v>
      </c>
      <c r="AJ27" s="26" t="s">
        <v>31</v>
      </c>
      <c r="AK27" s="25" t="s">
        <v>30</v>
      </c>
      <c r="AL27" s="24"/>
    </row>
    <row r="28" spans="1:38" x14ac:dyDescent="0.35">
      <c r="C28" s="24"/>
      <c r="D28" s="24"/>
      <c r="E28" s="24"/>
      <c r="F28" s="24"/>
      <c r="G28" s="24"/>
      <c r="H28" s="23">
        <v>0.5</v>
      </c>
      <c r="I28" s="22">
        <v>0.8</v>
      </c>
      <c r="J28" s="22">
        <f>_xlfn.STDEV.P(K33:K69)</f>
        <v>0.508559072524435</v>
      </c>
      <c r="K28" s="22">
        <f>AVERAGE(K33:K69)</f>
        <v>1.8680555555555556</v>
      </c>
      <c r="L28" s="22">
        <v>0.2</v>
      </c>
      <c r="M28" s="22">
        <f>_xlfn.STDEV.P(N33:N69)</f>
        <v>0.1688480356849372</v>
      </c>
      <c r="N28" s="22">
        <f>AVERAGE(N33:N69)</f>
        <v>-6.5363833387236836E-2</v>
      </c>
      <c r="O28" s="23">
        <v>0.5</v>
      </c>
      <c r="P28" s="22">
        <v>0.9</v>
      </c>
      <c r="Q28" s="22">
        <f>_xlfn.STDEV.P(R33:R69)</f>
        <v>0.12014868209942174</v>
      </c>
      <c r="R28" s="22">
        <f>AVERAGE(R33:R69)</f>
        <v>0.93383725685084407</v>
      </c>
      <c r="S28" s="22">
        <v>0.1</v>
      </c>
      <c r="T28" s="22">
        <f>_xlfn.STDEV.P(U33:U69)</f>
        <v>4.8934785925589169E-2</v>
      </c>
      <c r="U28" s="5">
        <f>AVERAGE(U33:U69)</f>
        <v>1.5929080703368473E-2</v>
      </c>
      <c r="V28" s="22"/>
      <c r="W28" s="24"/>
      <c r="X28" s="23">
        <v>0.5</v>
      </c>
      <c r="Y28" s="22">
        <v>0.8</v>
      </c>
      <c r="Z28" s="22">
        <f>_xlfn.STDEV.P(AA33:AA69)</f>
        <v>0.39577241246597245</v>
      </c>
      <c r="AA28" s="22">
        <f>AVERAGE(AA33:AA69)</f>
        <v>2.3055555555555554</v>
      </c>
      <c r="AB28" s="22">
        <v>0.2</v>
      </c>
      <c r="AC28" s="22">
        <f>_xlfn.STDEV.P(AD33:AD69)</f>
        <v>9.8088096620274207E-2</v>
      </c>
      <c r="AD28" s="22">
        <f>AVERAGE(AD33:AD69)</f>
        <v>8.3245824864958184E-2</v>
      </c>
      <c r="AE28" s="23">
        <v>0.5</v>
      </c>
      <c r="AF28" s="22">
        <v>0.9</v>
      </c>
      <c r="AG28" s="22">
        <f>_xlfn.STDEV.P(AH33:AH69)</f>
        <v>0.22668723580012823</v>
      </c>
      <c r="AH28" s="5">
        <f>AVERAGE(AH33:AH69)</f>
        <v>0.85343553194906197</v>
      </c>
      <c r="AI28" s="22">
        <v>0.1</v>
      </c>
      <c r="AJ28" s="22">
        <f>_xlfn.STDEV.P(AK33:AK69)</f>
        <v>0.28607458947016973</v>
      </c>
      <c r="AK28" s="5">
        <f>AVERAGE(AK33:AK69)</f>
        <v>5.0803318320212759E-2</v>
      </c>
      <c r="AL28" s="22"/>
    </row>
    <row r="29" spans="1:38" ht="16" customHeight="1" x14ac:dyDescent="0.35">
      <c r="A29" s="21" t="s">
        <v>110</v>
      </c>
      <c r="B29" s="21"/>
      <c r="C29" s="21"/>
      <c r="D29" s="21"/>
      <c r="E29" s="21"/>
      <c r="F29" s="21"/>
      <c r="G29" s="246" t="s">
        <v>259</v>
      </c>
      <c r="H29" s="244" t="s">
        <v>281</v>
      </c>
      <c r="I29" s="238" t="s">
        <v>28</v>
      </c>
      <c r="J29" s="248"/>
      <c r="K29" s="248"/>
      <c r="L29" s="248" t="s">
        <v>27</v>
      </c>
      <c r="M29" s="248"/>
      <c r="N29" s="240"/>
      <c r="O29" s="244" t="s">
        <v>281</v>
      </c>
      <c r="P29" s="238" t="s">
        <v>28</v>
      </c>
      <c r="Q29" s="248"/>
      <c r="R29" s="248"/>
      <c r="S29" s="248" t="s">
        <v>27</v>
      </c>
      <c r="T29" s="248"/>
      <c r="U29" s="240"/>
      <c r="V29" s="20"/>
      <c r="W29" s="246" t="s">
        <v>259</v>
      </c>
      <c r="X29" s="244" t="s">
        <v>281</v>
      </c>
      <c r="Y29" s="238" t="s">
        <v>28</v>
      </c>
      <c r="Z29" s="248"/>
      <c r="AA29" s="248"/>
      <c r="AB29" s="248" t="s">
        <v>27</v>
      </c>
      <c r="AC29" s="248"/>
      <c r="AD29" s="240"/>
      <c r="AE29" s="244" t="s">
        <v>281</v>
      </c>
      <c r="AF29" s="238" t="s">
        <v>28</v>
      </c>
      <c r="AG29" s="248"/>
      <c r="AH29" s="248"/>
      <c r="AI29" s="248" t="s">
        <v>27</v>
      </c>
      <c r="AJ29" s="248"/>
      <c r="AK29" s="240"/>
      <c r="AL29" s="20"/>
    </row>
    <row r="30" spans="1:38" x14ac:dyDescent="0.35">
      <c r="C30" s="19"/>
      <c r="D30" s="19"/>
      <c r="E30" s="19"/>
      <c r="F30" s="19"/>
      <c r="G30" s="246"/>
      <c r="H30" s="244"/>
      <c r="I30" s="204" t="s">
        <v>134</v>
      </c>
      <c r="J30" s="204"/>
      <c r="K30" s="208"/>
      <c r="L30" s="204" t="s">
        <v>134</v>
      </c>
      <c r="M30" s="204"/>
      <c r="N30" s="208"/>
      <c r="O30" s="244"/>
      <c r="P30" s="204" t="s">
        <v>133</v>
      </c>
      <c r="Q30" s="204"/>
      <c r="R30" s="208"/>
      <c r="S30" s="204" t="s">
        <v>133</v>
      </c>
      <c r="T30" s="204"/>
      <c r="U30" s="208"/>
      <c r="V30" s="19"/>
      <c r="W30" s="246"/>
      <c r="X30" s="244"/>
      <c r="Y30" s="204" t="s">
        <v>134</v>
      </c>
      <c r="Z30" s="204"/>
      <c r="AA30" s="208"/>
      <c r="AB30" s="204" t="s">
        <v>134</v>
      </c>
      <c r="AC30" s="204"/>
      <c r="AD30" s="208"/>
      <c r="AE30" s="244"/>
      <c r="AF30" s="204" t="s">
        <v>133</v>
      </c>
      <c r="AG30" s="204"/>
      <c r="AH30" s="208"/>
      <c r="AI30" s="204" t="s">
        <v>133</v>
      </c>
      <c r="AJ30" s="204"/>
      <c r="AK30" s="208"/>
      <c r="AL30" s="19"/>
    </row>
    <row r="31" spans="1:38" x14ac:dyDescent="0.35">
      <c r="C31" s="204" t="s">
        <v>23</v>
      </c>
      <c r="D31" s="204"/>
      <c r="E31" s="204"/>
      <c r="F31" s="204"/>
      <c r="G31" s="246"/>
      <c r="H31" s="244"/>
      <c r="I31" s="204" t="s">
        <v>189</v>
      </c>
      <c r="J31" s="204"/>
      <c r="K31" s="208"/>
      <c r="L31" s="237" t="s">
        <v>190</v>
      </c>
      <c r="M31" s="204"/>
      <c r="N31" s="208"/>
      <c r="O31" s="244"/>
      <c r="P31" s="204" t="s">
        <v>132</v>
      </c>
      <c r="Q31" s="204"/>
      <c r="R31" s="208"/>
      <c r="S31" s="237" t="s">
        <v>21</v>
      </c>
      <c r="T31" s="204"/>
      <c r="U31" s="208"/>
      <c r="W31" s="246"/>
      <c r="X31" s="244"/>
      <c r="Y31" s="204" t="s">
        <v>16</v>
      </c>
      <c r="Z31" s="204"/>
      <c r="AA31" s="208"/>
      <c r="AB31" s="237" t="s">
        <v>131</v>
      </c>
      <c r="AC31" s="204"/>
      <c r="AD31" s="208"/>
      <c r="AE31" s="244"/>
      <c r="AF31" s="204" t="s">
        <v>16</v>
      </c>
      <c r="AG31" s="204"/>
      <c r="AH31" s="208"/>
      <c r="AI31" s="237" t="s">
        <v>15</v>
      </c>
      <c r="AJ31" s="204"/>
      <c r="AK31" s="208"/>
    </row>
    <row r="32" spans="1:38" x14ac:dyDescent="0.35">
      <c r="A32" s="18" t="s">
        <v>12</v>
      </c>
      <c r="B32" s="18" t="s">
        <v>11</v>
      </c>
      <c r="C32" s="18" t="s">
        <v>10</v>
      </c>
      <c r="D32" s="18" t="s">
        <v>9</v>
      </c>
      <c r="E32" s="18" t="s">
        <v>8</v>
      </c>
      <c r="F32" s="18" t="s">
        <v>7</v>
      </c>
      <c r="G32" s="247"/>
      <c r="H32" s="245"/>
      <c r="I32" s="18" t="s">
        <v>6</v>
      </c>
      <c r="J32" s="18" t="s">
        <v>5</v>
      </c>
      <c r="K32" s="17" t="s">
        <v>4</v>
      </c>
      <c r="L32" s="18" t="s">
        <v>6</v>
      </c>
      <c r="M32" s="18" t="s">
        <v>5</v>
      </c>
      <c r="N32" s="17" t="s">
        <v>4</v>
      </c>
      <c r="O32" s="245"/>
      <c r="P32" s="18" t="s">
        <v>6</v>
      </c>
      <c r="Q32" s="18" t="s">
        <v>5</v>
      </c>
      <c r="R32" s="17" t="s">
        <v>4</v>
      </c>
      <c r="S32" s="18" t="s">
        <v>6</v>
      </c>
      <c r="T32" s="18" t="s">
        <v>5</v>
      </c>
      <c r="U32" s="17" t="s">
        <v>4</v>
      </c>
      <c r="W32" s="247"/>
      <c r="X32" s="245"/>
      <c r="Y32" s="18" t="s">
        <v>6</v>
      </c>
      <c r="Z32" s="18" t="s">
        <v>5</v>
      </c>
      <c r="AA32" s="17" t="s">
        <v>4</v>
      </c>
      <c r="AB32" s="18" t="s">
        <v>6</v>
      </c>
      <c r="AC32" s="18" t="s">
        <v>5</v>
      </c>
      <c r="AD32" s="17" t="s">
        <v>4</v>
      </c>
      <c r="AE32" s="245"/>
      <c r="AF32" s="18" t="s">
        <v>6</v>
      </c>
      <c r="AG32" s="18" t="s">
        <v>5</v>
      </c>
      <c r="AH32" s="17" t="s">
        <v>4</v>
      </c>
      <c r="AI32" s="18" t="s">
        <v>6</v>
      </c>
      <c r="AJ32" s="18" t="s">
        <v>5</v>
      </c>
      <c r="AK32" s="17" t="s">
        <v>4</v>
      </c>
    </row>
    <row r="33" spans="1:38" x14ac:dyDescent="0.35">
      <c r="A33" t="s">
        <v>109</v>
      </c>
      <c r="B33" t="s">
        <v>108</v>
      </c>
      <c r="C33" t="s">
        <v>3</v>
      </c>
      <c r="E33" t="s">
        <v>3</v>
      </c>
      <c r="F33" t="s">
        <v>3</v>
      </c>
      <c r="G33" s="6">
        <f>IF(H33="ND","ND",(H33*$H$28)+IF(O33="ND","ND",(O33*$O$28)))</f>
        <v>10.792532652983816</v>
      </c>
      <c r="H33" s="4">
        <f t="shared" ref="H33:H69" si="0">IF(I33="ND","ND",(I33*$I$28)+IF(L33="ND","ND",(L33*$L$28)))</f>
        <v>11.420527336549654</v>
      </c>
      <c r="I33" s="3">
        <f t="shared" ref="I33:I69" si="1">IF(K33="ND","ND",MIN(MAX((K33-$K$28)/$J$28,-2.5),2.5)*4+10)</f>
        <v>11.037790507124262</v>
      </c>
      <c r="J33" s="3">
        <f t="shared" ref="J33:J69" si="2">IF(K33="ND","ND",(K33-$K$28)/$J$28)</f>
        <v>0.25944762678106548</v>
      </c>
      <c r="K33" s="2">
        <v>2</v>
      </c>
      <c r="L33" s="3">
        <f t="shared" ref="L33:L66" si="3">IF(N33="ND","ND",MIN(MAX((N33-$N$28)/$M$28,-2.5),2.5)*4+10)</f>
        <v>12.951474654251211</v>
      </c>
      <c r="M33" s="3">
        <f t="shared" ref="M33:M66" si="4">IF(N33="ND","ND",(N33-$N$28)/$M$28)</f>
        <v>0.73786866356280256</v>
      </c>
      <c r="N33" s="33">
        <v>5.9223841048812176E-2</v>
      </c>
      <c r="O33" s="4">
        <f t="shared" ref="O33:O69" si="5">IF(P33="ND","ND",(P33*$P$28)+IF(S33="ND","ND",(S33*$S$28)))</f>
        <v>10.16453796941798</v>
      </c>
      <c r="P33" s="3">
        <f t="shared" ref="P33:P69" si="6">IF(R33="ND","ND",MIN(MAX((R33-$R$28)/$Q$28,-2.5),2.5)*4+10)</f>
        <v>10.110271145386115</v>
      </c>
      <c r="Q33" s="3">
        <f t="shared" ref="Q33:Q69" si="7">IF(R33="ND","ND",(R33-$R$28)/$Q$28)</f>
        <v>2.7567786346528515E-2</v>
      </c>
      <c r="R33" s="2">
        <v>0.9371494900487779</v>
      </c>
      <c r="S33" s="3">
        <f t="shared" ref="S33:S69" si="8">IF(U33="ND","ND",MIN(MAX((U33-$U$28)/$T$28,-2.5),2.5)*4+10)</f>
        <v>10.652939385704769</v>
      </c>
      <c r="T33" s="3">
        <f t="shared" ref="T33:T69" si="9">IF(U33="ND","ND",(U33-$U$28)/$T$28)</f>
        <v>0.16323484642619243</v>
      </c>
      <c r="U33" s="2">
        <v>2.3916942968830623E-2</v>
      </c>
      <c r="V33" s="3"/>
      <c r="W33" s="6">
        <f>IF(X33="ND","ND",(X33*$X$28)+IF(AE33="ND","ND",(AE33*$AE$28)))</f>
        <v>6.1910016993652395</v>
      </c>
      <c r="X33" s="4">
        <f t="shared" ref="X33:X69" si="10">IF(Y33="ND","ND",(Y33*$Y$28)+IF(AB33="ND","ND",(AB33*$AB$28)))</f>
        <v>2.8077694515892118</v>
      </c>
      <c r="Y33" s="3">
        <f t="shared" ref="Y33:Y69" si="11">IF(AA33="ND","ND",MIN(MAX((AA33-$AA$28)/$Z$28,-2.5),2.5)*4+10)</f>
        <v>1.8583960864142846</v>
      </c>
      <c r="Z33" s="3">
        <f t="shared" ref="Z33:Z69" si="12">IF(AA33="ND","ND",(AA33-$AA$28)/$Z$28)</f>
        <v>-2.0354009783964289</v>
      </c>
      <c r="AA33" s="2">
        <v>1.5</v>
      </c>
      <c r="AB33" s="3">
        <f t="shared" ref="AB33:AB69" si="13">IF(AD33="ND","ND",MIN(MAX((AD33-$AD$28)/$AC$28,-2.5),2.5)*4+10)</f>
        <v>6.6052629122889197</v>
      </c>
      <c r="AC33" s="3">
        <f t="shared" ref="AC33:AC69" si="14">IF(AD33="ND","ND",(AD33-$AD$28)/$AC$28)</f>
        <v>-0.84868427192777007</v>
      </c>
      <c r="AD33" s="2">
        <v>0</v>
      </c>
      <c r="AE33" s="4">
        <f t="shared" ref="AE33:AE52" si="15">IF(AF33="ND","ND",(AF33*$AF$28)+IF(AI33="ND","ND",(AI33*$AI$28)))</f>
        <v>9.5742339471412663</v>
      </c>
      <c r="AF33" s="3">
        <f t="shared" ref="AF33:AF69" si="16">IF(AH33="ND","ND",MIN(MAX((AH33-$AH$28)/$AG$28,-2.5),2.5)*4+10)</f>
        <v>9.6339990987195545</v>
      </c>
      <c r="AG33" s="3">
        <f t="shared" ref="AG33:AG69" si="17">IF(AH33="ND","ND",(AH33-$AH$28)/$AG$28)</f>
        <v>-9.15002253201114E-2</v>
      </c>
      <c r="AH33" s="2">
        <v>0.83269359879615701</v>
      </c>
      <c r="AI33" s="3">
        <f t="shared" ref="AI33:AI69" si="18">IF(AK33="ND","ND",MIN(MAX((AK33-$AK$28)/$AJ$28,-2.5),2.5)*4+10)</f>
        <v>9.0363475829366617</v>
      </c>
      <c r="AJ33" s="3">
        <f t="shared" ref="AJ33:AJ69" si="19">IF(AK33="ND","ND",(AK33-$AK$28)/$AJ$28)</f>
        <v>-0.24091310426583473</v>
      </c>
      <c r="AK33" s="2">
        <v>-1.811579908062011E-2</v>
      </c>
      <c r="AL33" s="3"/>
    </row>
    <row r="34" spans="1:38" x14ac:dyDescent="0.35">
      <c r="A34" t="s">
        <v>107</v>
      </c>
      <c r="B34" t="s">
        <v>106</v>
      </c>
      <c r="C34" t="s">
        <v>3</v>
      </c>
      <c r="D34" t="s">
        <v>3</v>
      </c>
      <c r="E34" t="s">
        <v>3</v>
      </c>
      <c r="F34" t="s">
        <v>3</v>
      </c>
      <c r="G34" s="6">
        <f>IF(H34="ND","ND",(H34*$H$28)+IF(O34="ND","ND",(O34*$O$28)))</f>
        <v>11.299036146968746</v>
      </c>
      <c r="H34" s="4">
        <f t="shared" si="0"/>
        <v>10.933124135954635</v>
      </c>
      <c r="I34" s="3">
        <f t="shared" si="1"/>
        <v>11.037790507124262</v>
      </c>
      <c r="J34" s="3">
        <f t="shared" si="2"/>
        <v>0.25944762678106548</v>
      </c>
      <c r="K34" s="2">
        <v>2</v>
      </c>
      <c r="L34" s="3">
        <f t="shared" si="3"/>
        <v>10.514458651276122</v>
      </c>
      <c r="M34" s="3">
        <f t="shared" si="4"/>
        <v>0.12861466281903056</v>
      </c>
      <c r="N34" s="2">
        <v>-4.3647500209962997E-2</v>
      </c>
      <c r="O34" s="4">
        <f t="shared" si="5"/>
        <v>11.664948157982854</v>
      </c>
      <c r="P34" s="3">
        <f t="shared" si="6"/>
        <v>11.98187595716651</v>
      </c>
      <c r="Q34" s="3">
        <f t="shared" si="7"/>
        <v>0.49546898929162758</v>
      </c>
      <c r="R34" s="2">
        <v>0.99336720293536562</v>
      </c>
      <c r="S34" s="3">
        <f t="shared" si="8"/>
        <v>8.8125979653299389</v>
      </c>
      <c r="T34" s="3">
        <f t="shared" si="9"/>
        <v>-0.29685050866751528</v>
      </c>
      <c r="U34" s="2">
        <v>1.4027646098213609E-3</v>
      </c>
      <c r="V34" s="3"/>
      <c r="W34" s="6">
        <f>IF(X34="ND","ND",(X34*$X$28)+IF(AE34="ND","ND",(AE34*$AE$28)))</f>
        <v>12.021110948677132</v>
      </c>
      <c r="X34" s="4">
        <f t="shared" si="10"/>
        <v>12.004220476464555</v>
      </c>
      <c r="Y34" s="3">
        <f t="shared" si="11"/>
        <v>11.965214737762071</v>
      </c>
      <c r="Z34" s="3">
        <f t="shared" si="12"/>
        <v>0.49130368444051797</v>
      </c>
      <c r="AA34" s="2">
        <v>2.5</v>
      </c>
      <c r="AB34" s="3">
        <f t="shared" si="13"/>
        <v>12.160243431274488</v>
      </c>
      <c r="AC34" s="3">
        <f t="shared" si="14"/>
        <v>0.54006085781862179</v>
      </c>
      <c r="AD34" s="2">
        <v>0.13621936646749933</v>
      </c>
      <c r="AE34" s="4">
        <f t="shared" si="15"/>
        <v>12.038001420889708</v>
      </c>
      <c r="AF34" s="3">
        <f t="shared" si="16"/>
        <v>12.346732818636113</v>
      </c>
      <c r="AG34" s="3">
        <f t="shared" si="17"/>
        <v>0.58668320465902835</v>
      </c>
      <c r="AH34" s="2">
        <v>0.98642912590357801</v>
      </c>
      <c r="AI34" s="3">
        <f t="shared" si="18"/>
        <v>9.2594188411720584</v>
      </c>
      <c r="AJ34" s="3">
        <f t="shared" si="19"/>
        <v>-0.18514528970698546</v>
      </c>
      <c r="AK34" s="2">
        <v>-2.1620444250487481E-3</v>
      </c>
      <c r="AL34" s="3"/>
    </row>
    <row r="35" spans="1:38" x14ac:dyDescent="0.35">
      <c r="A35" t="s">
        <v>105</v>
      </c>
      <c r="B35" t="s">
        <v>104</v>
      </c>
      <c r="C35" t="s">
        <v>3</v>
      </c>
      <c r="D35" t="s">
        <v>3</v>
      </c>
      <c r="E35" t="s">
        <v>3</v>
      </c>
      <c r="G35" s="6">
        <f>IF(H35="ND","ND",(H35*$H$28)+IF(O35="ND","ND",(O35*$O$28)))</f>
        <v>11.203652958249908</v>
      </c>
      <c r="H35" s="4">
        <f t="shared" si="0"/>
        <v>10.933124135954635</v>
      </c>
      <c r="I35" s="3">
        <f t="shared" si="1"/>
        <v>11.037790507124262</v>
      </c>
      <c r="J35" s="3">
        <f t="shared" si="2"/>
        <v>0.25944762678106548</v>
      </c>
      <c r="K35" s="2">
        <v>2</v>
      </c>
      <c r="L35" s="3">
        <f t="shared" si="3"/>
        <v>10.514458651276122</v>
      </c>
      <c r="M35" s="3">
        <f t="shared" si="4"/>
        <v>0.12861466281903056</v>
      </c>
      <c r="N35" s="2">
        <v>-4.3647500209962997E-2</v>
      </c>
      <c r="O35" s="4">
        <f t="shared" si="5"/>
        <v>11.474181780545178</v>
      </c>
      <c r="P35" s="3">
        <f t="shared" si="6"/>
        <v>11.804270293131715</v>
      </c>
      <c r="Q35" s="3">
        <f t="shared" si="7"/>
        <v>0.45106757328292901</v>
      </c>
      <c r="R35" s="2">
        <v>0.98803243131857232</v>
      </c>
      <c r="S35" s="3">
        <f t="shared" si="8"/>
        <v>8.5033851672663427</v>
      </c>
      <c r="T35" s="3">
        <f t="shared" si="9"/>
        <v>-0.37415370818341442</v>
      </c>
      <c r="U35" s="2">
        <v>-2.3800509098522715E-3</v>
      </c>
      <c r="V35" s="3"/>
      <c r="W35" s="6">
        <f>IF(X35="ND","ND",(X35*$X$28)+IF(AE35="ND","ND",(AE35*$AE$28)))</f>
        <v>12.129368860005894</v>
      </c>
      <c r="X35" s="4">
        <f t="shared" si="10"/>
        <v>12.004220476464555</v>
      </c>
      <c r="Y35" s="3">
        <f t="shared" si="11"/>
        <v>11.965214737762071</v>
      </c>
      <c r="Z35" s="3">
        <f t="shared" si="12"/>
        <v>0.49130368444051797</v>
      </c>
      <c r="AA35" s="2">
        <v>2.5</v>
      </c>
      <c r="AB35" s="3">
        <f t="shared" si="13"/>
        <v>12.160243431274488</v>
      </c>
      <c r="AC35" s="3">
        <f t="shared" si="14"/>
        <v>0.54006085781862179</v>
      </c>
      <c r="AD35" s="2">
        <v>0.13621936646749933</v>
      </c>
      <c r="AE35" s="4">
        <f t="shared" si="15"/>
        <v>12.254517243547234</v>
      </c>
      <c r="AF35" s="3">
        <f t="shared" si="16"/>
        <v>12.583985948741207</v>
      </c>
      <c r="AG35" s="3">
        <f t="shared" si="17"/>
        <v>0.64599648718530167</v>
      </c>
      <c r="AH35" s="2">
        <v>0.99987468996569095</v>
      </c>
      <c r="AI35" s="3">
        <f t="shared" si="18"/>
        <v>9.2892988968014922</v>
      </c>
      <c r="AJ35" s="3">
        <f t="shared" si="19"/>
        <v>-0.17767527579962675</v>
      </c>
      <c r="AK35" s="2">
        <v>-2.5063263164648575E-5</v>
      </c>
      <c r="AL35" s="3"/>
    </row>
    <row r="36" spans="1:38" x14ac:dyDescent="0.35">
      <c r="A36" t="s">
        <v>103</v>
      </c>
      <c r="B36" t="s">
        <v>102</v>
      </c>
      <c r="C36" t="s">
        <v>77</v>
      </c>
      <c r="E36" t="s">
        <v>1</v>
      </c>
      <c r="F36" t="s">
        <v>3</v>
      </c>
      <c r="G36" s="6">
        <f>IF(H36="ND","ND",(H36*$H$28)+IF(O36="ND","ND",(O36*$O$28)))</f>
        <v>5.7118311313301007</v>
      </c>
      <c r="H36" s="4">
        <f t="shared" si="0"/>
        <v>10.933124135954635</v>
      </c>
      <c r="I36" s="3">
        <f t="shared" si="1"/>
        <v>11.037790507124262</v>
      </c>
      <c r="J36" s="3">
        <f t="shared" si="2"/>
        <v>0.25944762678106548</v>
      </c>
      <c r="K36" s="2">
        <v>2</v>
      </c>
      <c r="L36" s="3">
        <f t="shared" si="3"/>
        <v>10.514458651276122</v>
      </c>
      <c r="M36" s="3">
        <f t="shared" si="4"/>
        <v>0.12861466281903056</v>
      </c>
      <c r="N36" s="2">
        <v>-4.3647500209962997E-2</v>
      </c>
      <c r="O36" s="4">
        <f t="shared" si="5"/>
        <v>0.49053812670556662</v>
      </c>
      <c r="P36" s="3">
        <f t="shared" si="6"/>
        <v>0</v>
      </c>
      <c r="Q36" s="3">
        <f t="shared" si="7"/>
        <v>-4.6206387808687657</v>
      </c>
      <c r="R36" s="2">
        <v>0.37867359687198304</v>
      </c>
      <c r="S36" s="3">
        <f t="shared" si="8"/>
        <v>4.9053812670556658</v>
      </c>
      <c r="T36" s="3">
        <f t="shared" si="9"/>
        <v>-1.2736546832360836</v>
      </c>
      <c r="U36" s="2">
        <v>-4.6396938563913359E-2</v>
      </c>
      <c r="V36" s="3"/>
      <c r="W36" s="6">
        <f>IF(X36="ND","ND",(X36*$X$28)+IF(AE36="ND","ND",(AE36*$AE$28)))</f>
        <v>7.462626433066438</v>
      </c>
      <c r="X36" s="4">
        <f t="shared" si="10"/>
        <v>10.89322437266744</v>
      </c>
      <c r="Y36" s="3">
        <f t="shared" si="11"/>
        <v>11.965214737762071</v>
      </c>
      <c r="Z36" s="3">
        <f t="shared" si="12"/>
        <v>0.49130368444051797</v>
      </c>
      <c r="AA36" s="2">
        <v>2.5</v>
      </c>
      <c r="AB36" s="3">
        <f t="shared" si="13"/>
        <v>6.6052629122889197</v>
      </c>
      <c r="AC36" s="3">
        <f t="shared" si="14"/>
        <v>-0.84868427192777007</v>
      </c>
      <c r="AD36" s="2">
        <v>0</v>
      </c>
      <c r="AE36" s="4">
        <f t="shared" si="15"/>
        <v>4.0320284934654369</v>
      </c>
      <c r="AF36" s="3">
        <f t="shared" si="16"/>
        <v>3.4141796838945684</v>
      </c>
      <c r="AG36" s="3">
        <f t="shared" si="17"/>
        <v>-1.6464550790263579</v>
      </c>
      <c r="AH36" s="2">
        <v>0.48020518121549521</v>
      </c>
      <c r="AI36" s="3">
        <f t="shared" si="18"/>
        <v>9.5926677796032571</v>
      </c>
      <c r="AJ36" s="3">
        <f t="shared" si="19"/>
        <v>-0.10183305509918573</v>
      </c>
      <c r="AK36" s="2">
        <v>2.1671468888220025E-2</v>
      </c>
      <c r="AL36" s="3"/>
    </row>
    <row r="37" spans="1:38" x14ac:dyDescent="0.35">
      <c r="A37" t="s">
        <v>101</v>
      </c>
      <c r="B37" t="s">
        <v>100</v>
      </c>
      <c r="C37" t="s">
        <v>3</v>
      </c>
      <c r="E37" t="s">
        <v>3</v>
      </c>
      <c r="F37" t="s">
        <v>3</v>
      </c>
      <c r="G37" s="6">
        <f>IF(H37="ND","ND",(H37*$H$28)+IF(O37="ND","ND",(O37*$O$28)))</f>
        <v>11.726889367580153</v>
      </c>
      <c r="H37" s="4">
        <f t="shared" si="0"/>
        <v>14.795717394514591</v>
      </c>
      <c r="I37" s="3">
        <f t="shared" si="1"/>
        <v>14.97047032359515</v>
      </c>
      <c r="J37" s="3">
        <f t="shared" si="2"/>
        <v>1.2426175808987874</v>
      </c>
      <c r="K37" s="2">
        <v>2.5</v>
      </c>
      <c r="L37" s="3">
        <f t="shared" si="3"/>
        <v>14.096705678192354</v>
      </c>
      <c r="M37" s="3">
        <f t="shared" si="4"/>
        <v>1.0241764195480887</v>
      </c>
      <c r="N37" s="2">
        <v>0.10756634324829006</v>
      </c>
      <c r="O37" s="4">
        <f t="shared" si="5"/>
        <v>8.6580613406457125</v>
      </c>
      <c r="P37" s="3">
        <f t="shared" si="6"/>
        <v>8.5986432296275179</v>
      </c>
      <c r="Q37" s="3">
        <f t="shared" si="7"/>
        <v>-0.35033919259312041</v>
      </c>
      <c r="R37" s="2">
        <v>0.89174446457300516</v>
      </c>
      <c r="S37" s="3">
        <f t="shared" si="8"/>
        <v>9.1928243398094533</v>
      </c>
      <c r="T37" s="3">
        <f t="shared" si="9"/>
        <v>-0.20179391504763677</v>
      </c>
      <c r="U37" s="2">
        <v>6.0543386694258405E-3</v>
      </c>
      <c r="V37" s="3"/>
      <c r="W37" s="6">
        <f>IF(X37="ND","ND",(X37*$X$28)+IF(AE37="ND","ND",(AE37*$AE$28)))</f>
        <v>6.4712542195525504</v>
      </c>
      <c r="X37" s="4">
        <f t="shared" si="10"/>
        <v>2.8077694515892118</v>
      </c>
      <c r="Y37" s="3">
        <f t="shared" si="11"/>
        <v>1.8583960864142846</v>
      </c>
      <c r="Z37" s="3">
        <f t="shared" si="12"/>
        <v>-2.0354009783964289</v>
      </c>
      <c r="AA37" s="2">
        <v>1.5</v>
      </c>
      <c r="AB37" s="3">
        <f t="shared" si="13"/>
        <v>6.6052629122889197</v>
      </c>
      <c r="AC37" s="3">
        <f t="shared" si="14"/>
        <v>-0.84868427192777007</v>
      </c>
      <c r="AD37" s="2">
        <v>0</v>
      </c>
      <c r="AE37" s="4">
        <f t="shared" si="15"/>
        <v>10.134738987515888</v>
      </c>
      <c r="AF37" s="3">
        <f t="shared" si="16"/>
        <v>10.208177187906026</v>
      </c>
      <c r="AG37" s="3">
        <f t="shared" si="17"/>
        <v>5.204429697650631E-2</v>
      </c>
      <c r="AH37" s="2">
        <v>0.86523330976982715</v>
      </c>
      <c r="AI37" s="3">
        <f t="shared" si="18"/>
        <v>9.4737951840046488</v>
      </c>
      <c r="AJ37" s="3">
        <f t="shared" si="19"/>
        <v>-0.13155120399883785</v>
      </c>
      <c r="AK37" s="2">
        <v>1.3169861641938674E-2</v>
      </c>
      <c r="AL37" s="3"/>
    </row>
    <row r="38" spans="1:38" x14ac:dyDescent="0.35">
      <c r="A38" t="s">
        <v>99</v>
      </c>
      <c r="B38" t="s">
        <v>98</v>
      </c>
      <c r="C38" t="s">
        <v>3</v>
      </c>
      <c r="E38" t="s">
        <v>2</v>
      </c>
      <c r="F38" t="s">
        <v>3</v>
      </c>
      <c r="G38" s="6">
        <f>IF(H38="ND","ND",(H38*$H$28))</f>
        <v>7.3978586972572957</v>
      </c>
      <c r="H38" s="4">
        <f t="shared" si="0"/>
        <v>14.795717394514591</v>
      </c>
      <c r="I38" s="3">
        <f t="shared" si="1"/>
        <v>14.97047032359515</v>
      </c>
      <c r="J38" s="3">
        <f t="shared" si="2"/>
        <v>1.2426175808987874</v>
      </c>
      <c r="K38" s="2">
        <v>2.5</v>
      </c>
      <c r="L38" s="3">
        <f t="shared" si="3"/>
        <v>14.096705678192354</v>
      </c>
      <c r="M38" s="3">
        <f t="shared" si="4"/>
        <v>1.0241764195480887</v>
      </c>
      <c r="N38" s="2">
        <v>0.10756634324829006</v>
      </c>
      <c r="O38" s="4" t="str">
        <f t="shared" si="5"/>
        <v>ND</v>
      </c>
      <c r="P38" s="3" t="str">
        <f t="shared" si="6"/>
        <v>ND</v>
      </c>
      <c r="Q38" s="3" t="str">
        <f t="shared" si="7"/>
        <v>ND</v>
      </c>
      <c r="R38" s="2" t="s">
        <v>0</v>
      </c>
      <c r="S38" s="3" t="str">
        <f t="shared" si="8"/>
        <v>ND</v>
      </c>
      <c r="T38" s="3" t="str">
        <f t="shared" si="9"/>
        <v>ND</v>
      </c>
      <c r="U38" s="2" t="s">
        <v>0</v>
      </c>
      <c r="V38" s="3"/>
      <c r="W38" s="6">
        <f>IF(X38="ND","ND",(X38*$X$28))</f>
        <v>0.91498437055282023</v>
      </c>
      <c r="X38" s="4">
        <f t="shared" si="10"/>
        <v>1.8299687411056405</v>
      </c>
      <c r="Y38" s="3">
        <f t="shared" si="11"/>
        <v>1.8583960864142846</v>
      </c>
      <c r="Z38" s="3">
        <f t="shared" si="12"/>
        <v>-2.0354009783964289</v>
      </c>
      <c r="AA38" s="2">
        <v>1.5</v>
      </c>
      <c r="AB38" s="3">
        <f t="shared" si="13"/>
        <v>1.7162593598710636</v>
      </c>
      <c r="AC38" s="3">
        <f t="shared" si="14"/>
        <v>-2.0709351600322341</v>
      </c>
      <c r="AD38" s="2">
        <v>-0.11988826320660662</v>
      </c>
      <c r="AE38" s="4" t="str">
        <f t="shared" si="15"/>
        <v>ND</v>
      </c>
      <c r="AF38" s="3" t="str">
        <f t="shared" si="16"/>
        <v>ND</v>
      </c>
      <c r="AG38" s="3" t="str">
        <f t="shared" si="17"/>
        <v>ND</v>
      </c>
      <c r="AH38" s="2" t="s">
        <v>0</v>
      </c>
      <c r="AI38" s="3" t="str">
        <f t="shared" si="18"/>
        <v>ND</v>
      </c>
      <c r="AJ38" s="3" t="str">
        <f t="shared" si="19"/>
        <v>ND</v>
      </c>
      <c r="AK38" s="2" t="s">
        <v>0</v>
      </c>
      <c r="AL38" s="3"/>
    </row>
    <row r="39" spans="1:38" x14ac:dyDescent="0.35">
      <c r="A39" t="s">
        <v>97</v>
      </c>
      <c r="B39" t="s">
        <v>96</v>
      </c>
      <c r="C39" t="s">
        <v>77</v>
      </c>
      <c r="E39" t="s">
        <v>1</v>
      </c>
      <c r="F39" t="s">
        <v>3</v>
      </c>
      <c r="G39" s="6">
        <f>IF(H39="ND","ND",(H39*$H$28))</f>
        <v>2.9036898969419598</v>
      </c>
      <c r="H39" s="4">
        <f t="shared" si="0"/>
        <v>5.8073797938839196</v>
      </c>
      <c r="I39" s="3">
        <f t="shared" si="1"/>
        <v>5.1387707824179296</v>
      </c>
      <c r="J39" s="3">
        <f t="shared" si="2"/>
        <v>-1.2153073043955176</v>
      </c>
      <c r="K39" s="2">
        <v>1.25</v>
      </c>
      <c r="L39" s="3">
        <f t="shared" si="3"/>
        <v>8.4818158397478811</v>
      </c>
      <c r="M39" s="3">
        <f t="shared" si="4"/>
        <v>-0.37954604006302967</v>
      </c>
      <c r="N39" s="2">
        <v>-0.12944943670387588</v>
      </c>
      <c r="O39" s="4" t="str">
        <f t="shared" si="5"/>
        <v>ND</v>
      </c>
      <c r="P39" s="3" t="str">
        <f t="shared" si="6"/>
        <v>ND</v>
      </c>
      <c r="Q39" s="3" t="str">
        <f t="shared" si="7"/>
        <v>ND</v>
      </c>
      <c r="R39" s="2" t="s">
        <v>0</v>
      </c>
      <c r="S39" s="3" t="str">
        <f t="shared" si="8"/>
        <v>ND</v>
      </c>
      <c r="T39" s="3" t="str">
        <f t="shared" si="9"/>
        <v>ND</v>
      </c>
      <c r="U39" s="2" t="s">
        <v>0</v>
      </c>
      <c r="V39" s="3"/>
      <c r="W39" s="6">
        <f>IF(X39="ND","ND",(X39*$X$28))</f>
        <v>6.0021102382322775</v>
      </c>
      <c r="X39" s="4">
        <f t="shared" si="10"/>
        <v>12.004220476464555</v>
      </c>
      <c r="Y39" s="3">
        <f t="shared" si="11"/>
        <v>11.965214737762071</v>
      </c>
      <c r="Z39" s="3">
        <f t="shared" si="12"/>
        <v>0.49130368444051797</v>
      </c>
      <c r="AA39" s="2">
        <v>2.5</v>
      </c>
      <c r="AB39" s="3">
        <f t="shared" si="13"/>
        <v>12.160243431274488</v>
      </c>
      <c r="AC39" s="3">
        <f t="shared" si="14"/>
        <v>0.54006085781862179</v>
      </c>
      <c r="AD39" s="2">
        <v>0.13621936646749933</v>
      </c>
      <c r="AE39" s="4" t="str">
        <f t="shared" si="15"/>
        <v>ND</v>
      </c>
      <c r="AF39" s="3" t="str">
        <f t="shared" si="16"/>
        <v>ND</v>
      </c>
      <c r="AG39" s="3" t="str">
        <f t="shared" si="17"/>
        <v>ND</v>
      </c>
      <c r="AH39" s="2" t="s">
        <v>0</v>
      </c>
      <c r="AI39" s="3" t="str">
        <f t="shared" si="18"/>
        <v>ND</v>
      </c>
      <c r="AJ39" s="3" t="str">
        <f t="shared" si="19"/>
        <v>ND</v>
      </c>
      <c r="AK39" s="2" t="s">
        <v>0</v>
      </c>
      <c r="AL39" s="3"/>
    </row>
    <row r="40" spans="1:38" x14ac:dyDescent="0.35">
      <c r="A40" t="s">
        <v>95</v>
      </c>
      <c r="B40" t="s">
        <v>94</v>
      </c>
      <c r="C40" t="s">
        <v>3</v>
      </c>
      <c r="D40" t="s">
        <v>3</v>
      </c>
      <c r="E40" t="s">
        <v>3</v>
      </c>
      <c r="G40" s="6">
        <f t="shared" ref="G40:G45" si="20">IF(H40="ND","ND",(H40*$H$28)+IF(O40="ND","ND",(O40*$O$28)))</f>
        <v>10.506075061316889</v>
      </c>
      <c r="H40" s="4">
        <f t="shared" si="0"/>
        <v>10.933124135954635</v>
      </c>
      <c r="I40" s="3">
        <f t="shared" si="1"/>
        <v>11.037790507124262</v>
      </c>
      <c r="J40" s="3">
        <f t="shared" si="2"/>
        <v>0.25944762678106548</v>
      </c>
      <c r="K40" s="2">
        <v>2</v>
      </c>
      <c r="L40" s="3">
        <f t="shared" si="3"/>
        <v>10.514458651276122</v>
      </c>
      <c r="M40" s="3">
        <f t="shared" si="4"/>
        <v>0.12861466281903056</v>
      </c>
      <c r="N40" s="2">
        <v>-4.3647500209962997E-2</v>
      </c>
      <c r="O40" s="4">
        <f t="shared" si="5"/>
        <v>10.079025986679142</v>
      </c>
      <c r="P40" s="3">
        <f t="shared" si="6"/>
        <v>10.105255966725464</v>
      </c>
      <c r="Q40" s="3">
        <f t="shared" si="7"/>
        <v>2.6313991681365764E-2</v>
      </c>
      <c r="R40" s="2">
        <v>0.93699884827213531</v>
      </c>
      <c r="S40" s="3">
        <f t="shared" si="8"/>
        <v>9.842956166262228</v>
      </c>
      <c r="T40" s="3">
        <f t="shared" si="9"/>
        <v>-3.9260958434442869E-2</v>
      </c>
      <c r="U40" s="2">
        <v>1.4007854107145556E-2</v>
      </c>
      <c r="V40" s="3"/>
      <c r="W40" s="6">
        <f t="shared" ref="W40:W45" si="21">IF(X40="ND","ND",(X40*$X$28)+IF(AE40="ND","ND",(AE40*$AE$28)))</f>
        <v>11.113883085426863</v>
      </c>
      <c r="X40" s="4">
        <f t="shared" si="10"/>
        <v>12.004220476464555</v>
      </c>
      <c r="Y40" s="3">
        <f t="shared" si="11"/>
        <v>11.965214737762071</v>
      </c>
      <c r="Z40" s="3">
        <f t="shared" si="12"/>
        <v>0.49130368444051797</v>
      </c>
      <c r="AA40" s="2">
        <v>2.5</v>
      </c>
      <c r="AB40" s="3">
        <f t="shared" si="13"/>
        <v>12.160243431274488</v>
      </c>
      <c r="AC40" s="3">
        <f t="shared" si="14"/>
        <v>0.54006085781862179</v>
      </c>
      <c r="AD40" s="2">
        <v>0.13621936646749933</v>
      </c>
      <c r="AE40" s="4">
        <f t="shared" si="15"/>
        <v>10.223545694389172</v>
      </c>
      <c r="AF40" s="3">
        <f t="shared" si="16"/>
        <v>10.363616258137597</v>
      </c>
      <c r="AG40" s="3">
        <f t="shared" si="17"/>
        <v>9.0904064534399351E-2</v>
      </c>
      <c r="AH40" s="2">
        <v>0.87404232306136143</v>
      </c>
      <c r="AI40" s="3">
        <f t="shared" si="18"/>
        <v>8.9629106206533464</v>
      </c>
      <c r="AJ40" s="3">
        <f t="shared" si="19"/>
        <v>-0.25927234483666345</v>
      </c>
      <c r="AK40" s="2">
        <v>-2.3367911289904009E-2</v>
      </c>
      <c r="AL40" s="3"/>
    </row>
    <row r="41" spans="1:38" x14ac:dyDescent="0.35">
      <c r="A41" t="s">
        <v>93</v>
      </c>
      <c r="B41" t="s">
        <v>92</v>
      </c>
      <c r="C41" t="s">
        <v>3</v>
      </c>
      <c r="D41" t="s">
        <v>3</v>
      </c>
      <c r="E41" t="s">
        <v>3</v>
      </c>
      <c r="F41" t="s">
        <v>3</v>
      </c>
      <c r="G41" s="6">
        <f t="shared" si="20"/>
        <v>11.287674277256201</v>
      </c>
      <c r="H41" s="4">
        <f t="shared" si="0"/>
        <v>10.933124135954635</v>
      </c>
      <c r="I41" s="3">
        <f t="shared" si="1"/>
        <v>11.037790507124262</v>
      </c>
      <c r="J41" s="3">
        <f t="shared" si="2"/>
        <v>0.25944762678106548</v>
      </c>
      <c r="K41" s="2">
        <v>2</v>
      </c>
      <c r="L41" s="3">
        <f t="shared" si="3"/>
        <v>10.514458651276122</v>
      </c>
      <c r="M41" s="3">
        <f t="shared" si="4"/>
        <v>0.12861466281903056</v>
      </c>
      <c r="N41" s="2">
        <v>-4.3647500209962997E-2</v>
      </c>
      <c r="O41" s="4">
        <f t="shared" si="5"/>
        <v>11.642224418557767</v>
      </c>
      <c r="P41" s="3">
        <f t="shared" si="6"/>
        <v>11.928958168258539</v>
      </c>
      <c r="Q41" s="3">
        <f t="shared" si="7"/>
        <v>0.48223954206463482</v>
      </c>
      <c r="R41" s="2">
        <v>0.9917777022861386</v>
      </c>
      <c r="S41" s="3">
        <f t="shared" si="8"/>
        <v>9.0616206712508038</v>
      </c>
      <c r="T41" s="3">
        <f t="shared" si="9"/>
        <v>-0.23459483218729885</v>
      </c>
      <c r="U41" s="2">
        <v>4.4492328110334878E-3</v>
      </c>
      <c r="V41" s="3"/>
      <c r="W41" s="6">
        <f t="shared" si="21"/>
        <v>11.891251178454102</v>
      </c>
      <c r="X41" s="4">
        <f t="shared" si="10"/>
        <v>12.004220476464555</v>
      </c>
      <c r="Y41" s="3">
        <f t="shared" si="11"/>
        <v>11.965214737762071</v>
      </c>
      <c r="Z41" s="3">
        <f t="shared" si="12"/>
        <v>0.49130368444051797</v>
      </c>
      <c r="AA41" s="2">
        <v>2.5</v>
      </c>
      <c r="AB41" s="3">
        <f t="shared" si="13"/>
        <v>12.160243431274488</v>
      </c>
      <c r="AC41" s="3">
        <f t="shared" si="14"/>
        <v>0.54006085781862179</v>
      </c>
      <c r="AD41" s="2">
        <v>0.13621936646749933</v>
      </c>
      <c r="AE41" s="4">
        <f t="shared" si="15"/>
        <v>11.77828188044365</v>
      </c>
      <c r="AF41" s="3">
        <f t="shared" si="16"/>
        <v>12.056937767063113</v>
      </c>
      <c r="AG41" s="3">
        <f t="shared" si="17"/>
        <v>0.51423444176577837</v>
      </c>
      <c r="AH41" s="2">
        <v>0.97000591610616826</v>
      </c>
      <c r="AI41" s="3">
        <f t="shared" si="18"/>
        <v>9.2703789008684865</v>
      </c>
      <c r="AJ41" s="3">
        <f t="shared" si="19"/>
        <v>-0.18240527478287846</v>
      </c>
      <c r="AK41" s="2">
        <v>-1.378195780492697E-3</v>
      </c>
      <c r="AL41" s="3"/>
    </row>
    <row r="42" spans="1:38" x14ac:dyDescent="0.35">
      <c r="A42" t="s">
        <v>91</v>
      </c>
      <c r="B42" t="s">
        <v>90</v>
      </c>
      <c r="C42" t="s">
        <v>3</v>
      </c>
      <c r="D42" t="s">
        <v>3</v>
      </c>
      <c r="E42" t="s">
        <v>3</v>
      </c>
      <c r="G42" s="6">
        <f t="shared" si="20"/>
        <v>9.8155579566552902</v>
      </c>
      <c r="H42" s="4">
        <f t="shared" si="0"/>
        <v>10.933124135954635</v>
      </c>
      <c r="I42" s="3">
        <f t="shared" si="1"/>
        <v>11.037790507124262</v>
      </c>
      <c r="J42" s="3">
        <f t="shared" si="2"/>
        <v>0.25944762678106548</v>
      </c>
      <c r="K42" s="2">
        <v>2</v>
      </c>
      <c r="L42" s="3">
        <f t="shared" si="3"/>
        <v>10.514458651276122</v>
      </c>
      <c r="M42" s="3">
        <f t="shared" si="4"/>
        <v>0.12861466281903056</v>
      </c>
      <c r="N42" s="2">
        <v>-4.3647500209962997E-2</v>
      </c>
      <c r="O42" s="4">
        <f t="shared" si="5"/>
        <v>8.6979917773559432</v>
      </c>
      <c r="P42" s="3">
        <f t="shared" si="6"/>
        <v>8.3950418235559994</v>
      </c>
      <c r="Q42" s="3">
        <f t="shared" si="7"/>
        <v>-0.40123954411100016</v>
      </c>
      <c r="R42" s="2">
        <v>0.8856288544197346</v>
      </c>
      <c r="S42" s="3">
        <f t="shared" si="8"/>
        <v>11.424541361555432</v>
      </c>
      <c r="T42" s="3">
        <f t="shared" si="9"/>
        <v>0.35613534038885808</v>
      </c>
      <c r="U42" s="2">
        <v>3.3356487345834074E-2</v>
      </c>
      <c r="V42" s="3"/>
      <c r="W42" s="6">
        <f t="shared" si="21"/>
        <v>10.145431313581886</v>
      </c>
      <c r="X42" s="4">
        <f t="shared" si="10"/>
        <v>12.004220476464555</v>
      </c>
      <c r="Y42" s="3">
        <f t="shared" si="11"/>
        <v>11.965214737762071</v>
      </c>
      <c r="Z42" s="3">
        <f t="shared" si="12"/>
        <v>0.49130368444051797</v>
      </c>
      <c r="AA42" s="2">
        <v>2.5</v>
      </c>
      <c r="AB42" s="3">
        <f t="shared" si="13"/>
        <v>12.160243431274488</v>
      </c>
      <c r="AC42" s="3">
        <f t="shared" si="14"/>
        <v>0.54006085781862179</v>
      </c>
      <c r="AD42" s="2">
        <v>0.13621936646749933</v>
      </c>
      <c r="AE42" s="4">
        <f t="shared" si="15"/>
        <v>8.2866421506992172</v>
      </c>
      <c r="AF42" s="3">
        <f t="shared" si="16"/>
        <v>8.2034970942113077</v>
      </c>
      <c r="AG42" s="3">
        <f t="shared" si="17"/>
        <v>-0.4491257264471733</v>
      </c>
      <c r="AH42" s="2">
        <v>0.7516244624940277</v>
      </c>
      <c r="AI42" s="3">
        <f t="shared" si="18"/>
        <v>9.0349476590904096</v>
      </c>
      <c r="AJ42" s="3">
        <f t="shared" si="19"/>
        <v>-0.24126308522739773</v>
      </c>
      <c r="AK42" s="2">
        <v>-1.8215919740521613E-2</v>
      </c>
      <c r="AL42" s="3"/>
    </row>
    <row r="43" spans="1:38" x14ac:dyDescent="0.35">
      <c r="A43" t="s">
        <v>89</v>
      </c>
      <c r="B43" t="s">
        <v>88</v>
      </c>
      <c r="C43" t="s">
        <v>3</v>
      </c>
      <c r="D43" t="s">
        <v>3</v>
      </c>
      <c r="E43" t="s">
        <v>3</v>
      </c>
      <c r="F43" t="s">
        <v>3</v>
      </c>
      <c r="G43" s="6">
        <f t="shared" si="20"/>
        <v>11.124252181066501</v>
      </c>
      <c r="H43" s="4">
        <f t="shared" si="0"/>
        <v>10.933124135954635</v>
      </c>
      <c r="I43" s="3">
        <f t="shared" si="1"/>
        <v>11.037790507124262</v>
      </c>
      <c r="J43" s="3">
        <f t="shared" si="2"/>
        <v>0.25944762678106548</v>
      </c>
      <c r="K43" s="2">
        <v>2</v>
      </c>
      <c r="L43" s="3">
        <f t="shared" si="3"/>
        <v>10.514458651276122</v>
      </c>
      <c r="M43" s="3">
        <f t="shared" si="4"/>
        <v>0.12861466281903056</v>
      </c>
      <c r="N43" s="2">
        <v>-4.3647500209962997E-2</v>
      </c>
      <c r="O43" s="4">
        <f t="shared" si="5"/>
        <v>11.315380226178366</v>
      </c>
      <c r="P43" s="3">
        <f t="shared" si="6"/>
        <v>11.588540784116701</v>
      </c>
      <c r="Q43" s="3">
        <f t="shared" si="7"/>
        <v>0.39713519602917507</v>
      </c>
      <c r="R43" s="2">
        <v>0.98155252726904496</v>
      </c>
      <c r="S43" s="3">
        <f t="shared" si="8"/>
        <v>8.8569352047333467</v>
      </c>
      <c r="T43" s="3">
        <f t="shared" si="9"/>
        <v>-0.28576619881666354</v>
      </c>
      <c r="U43" s="2">
        <v>1.9451729395056905E-3</v>
      </c>
      <c r="V43" s="3"/>
      <c r="W43" s="6">
        <f t="shared" si="21"/>
        <v>11.907661207953995</v>
      </c>
      <c r="X43" s="4">
        <f t="shared" si="10"/>
        <v>12.004220476464555</v>
      </c>
      <c r="Y43" s="3">
        <f t="shared" si="11"/>
        <v>11.965214737762071</v>
      </c>
      <c r="Z43" s="3">
        <f t="shared" si="12"/>
        <v>0.49130368444051797</v>
      </c>
      <c r="AA43" s="2">
        <v>2.5</v>
      </c>
      <c r="AB43" s="3">
        <f t="shared" si="13"/>
        <v>12.160243431274488</v>
      </c>
      <c r="AC43" s="3">
        <f t="shared" si="14"/>
        <v>0.54006085781862179</v>
      </c>
      <c r="AD43" s="2">
        <v>0.13621936646749933</v>
      </c>
      <c r="AE43" s="4">
        <f t="shared" si="15"/>
        <v>11.811101939443434</v>
      </c>
      <c r="AF43" s="3">
        <f t="shared" si="16"/>
        <v>12.093210134804798</v>
      </c>
      <c r="AG43" s="3">
        <f t="shared" si="17"/>
        <v>0.52330253370119928</v>
      </c>
      <c r="AH43" s="2">
        <v>0.97206153680099028</v>
      </c>
      <c r="AI43" s="3">
        <f t="shared" si="18"/>
        <v>9.2721281811911567</v>
      </c>
      <c r="AJ43" s="3">
        <f t="shared" si="19"/>
        <v>-0.18196795470221094</v>
      </c>
      <c r="AK43" s="2">
        <v>-1.2530896179486772E-3</v>
      </c>
      <c r="AL43" s="3"/>
    </row>
    <row r="44" spans="1:38" x14ac:dyDescent="0.35">
      <c r="A44" t="s">
        <v>87</v>
      </c>
      <c r="B44" t="s">
        <v>86</v>
      </c>
      <c r="C44" t="s">
        <v>3</v>
      </c>
      <c r="D44" t="s">
        <v>3</v>
      </c>
      <c r="E44" t="s">
        <v>3</v>
      </c>
      <c r="F44" t="s">
        <v>3</v>
      </c>
      <c r="G44" s="6">
        <f t="shared" si="20"/>
        <v>11.351871545369203</v>
      </c>
      <c r="H44" s="4">
        <f t="shared" si="0"/>
        <v>10.933124135954635</v>
      </c>
      <c r="I44" s="3">
        <f t="shared" si="1"/>
        <v>11.037790507124262</v>
      </c>
      <c r="J44" s="3">
        <f t="shared" si="2"/>
        <v>0.25944762678106548</v>
      </c>
      <c r="K44" s="2">
        <v>2</v>
      </c>
      <c r="L44" s="3">
        <f t="shared" si="3"/>
        <v>10.514458651276122</v>
      </c>
      <c r="M44" s="3">
        <f t="shared" si="4"/>
        <v>0.12861466281903056</v>
      </c>
      <c r="N44" s="2">
        <v>-4.3647500209962997E-2</v>
      </c>
      <c r="O44" s="4">
        <f t="shared" si="5"/>
        <v>11.770618954783773</v>
      </c>
      <c r="P44" s="3">
        <f t="shared" si="6"/>
        <v>12.005277258963634</v>
      </c>
      <c r="Q44" s="3">
        <f t="shared" si="7"/>
        <v>0.50131931474090874</v>
      </c>
      <c r="R44" s="2">
        <v>0.99407011182794947</v>
      </c>
      <c r="S44" s="3">
        <f t="shared" si="8"/>
        <v>9.6586942171650101</v>
      </c>
      <c r="T44" s="3">
        <f t="shared" si="9"/>
        <v>-8.5326445708747534E-2</v>
      </c>
      <c r="U44" s="2">
        <v>1.1753649348819506E-2</v>
      </c>
      <c r="V44" s="3"/>
      <c r="W44" s="6">
        <f t="shared" si="21"/>
        <v>11.639653200909365</v>
      </c>
      <c r="X44" s="4">
        <f t="shared" si="10"/>
        <v>12.004220476464555</v>
      </c>
      <c r="Y44" s="3">
        <f t="shared" si="11"/>
        <v>11.965214737762071</v>
      </c>
      <c r="Z44" s="3">
        <f t="shared" si="12"/>
        <v>0.49130368444051797</v>
      </c>
      <c r="AA44" s="2">
        <v>2.5</v>
      </c>
      <c r="AB44" s="3">
        <f t="shared" si="13"/>
        <v>12.160243431274488</v>
      </c>
      <c r="AC44" s="3">
        <f t="shared" si="14"/>
        <v>0.54006085781862179</v>
      </c>
      <c r="AD44" s="2">
        <v>0.13621936646749933</v>
      </c>
      <c r="AE44" s="4">
        <f t="shared" si="15"/>
        <v>11.275085925354174</v>
      </c>
      <c r="AF44" s="3">
        <f t="shared" si="16"/>
        <v>11.48609275426767</v>
      </c>
      <c r="AG44" s="3">
        <f t="shared" si="17"/>
        <v>0.37152318856691735</v>
      </c>
      <c r="AH44" s="2">
        <v>0.93765509660094626</v>
      </c>
      <c r="AI44" s="3">
        <f t="shared" si="18"/>
        <v>9.3760244651327049</v>
      </c>
      <c r="AJ44" s="3">
        <f t="shared" si="19"/>
        <v>-0.15599388371682368</v>
      </c>
      <c r="AK44" s="2">
        <v>6.1774320760650259E-3</v>
      </c>
      <c r="AL44" s="3"/>
    </row>
    <row r="45" spans="1:38" x14ac:dyDescent="0.35">
      <c r="A45" t="s">
        <v>85</v>
      </c>
      <c r="B45" t="s">
        <v>84</v>
      </c>
      <c r="C45" t="s">
        <v>3</v>
      </c>
      <c r="D45" t="s">
        <v>3</v>
      </c>
      <c r="E45" t="s">
        <v>3</v>
      </c>
      <c r="F45" t="s">
        <v>3</v>
      </c>
      <c r="G45" s="6">
        <f t="shared" si="20"/>
        <v>9.6348227532212256</v>
      </c>
      <c r="H45" s="4">
        <f t="shared" si="0"/>
        <v>7.5336303489125207</v>
      </c>
      <c r="I45" s="3">
        <f t="shared" si="1"/>
        <v>7.1051106906533743</v>
      </c>
      <c r="J45" s="3">
        <f t="shared" si="2"/>
        <v>-0.72372232733665653</v>
      </c>
      <c r="K45" s="2">
        <v>1.5</v>
      </c>
      <c r="L45" s="3">
        <f t="shared" si="3"/>
        <v>9.2477089819491027</v>
      </c>
      <c r="M45" s="3">
        <f t="shared" si="4"/>
        <v>-0.18807275451272448</v>
      </c>
      <c r="N45" s="2">
        <v>-9.7119548552565771E-2</v>
      </c>
      <c r="O45" s="4">
        <f t="shared" si="5"/>
        <v>11.736015157529932</v>
      </c>
      <c r="P45" s="3">
        <f t="shared" si="6"/>
        <v>12.034474469047957</v>
      </c>
      <c r="Q45" s="3">
        <f t="shared" si="7"/>
        <v>0.50861861726198954</v>
      </c>
      <c r="R45" s="2">
        <v>0.99494711340610231</v>
      </c>
      <c r="S45" s="3">
        <f t="shared" si="8"/>
        <v>9.0498813538677023</v>
      </c>
      <c r="T45" s="3">
        <f t="shared" si="9"/>
        <v>-0.23752966153307459</v>
      </c>
      <c r="U45" s="2">
        <v>4.3056175652698148E-3</v>
      </c>
      <c r="V45" s="3"/>
      <c r="W45" s="6">
        <f t="shared" si="21"/>
        <v>11.921765960973271</v>
      </c>
      <c r="X45" s="4">
        <f t="shared" si="10"/>
        <v>12.004220476464555</v>
      </c>
      <c r="Y45" s="3">
        <f t="shared" si="11"/>
        <v>11.965214737762071</v>
      </c>
      <c r="Z45" s="3">
        <f t="shared" si="12"/>
        <v>0.49130368444051797</v>
      </c>
      <c r="AA45" s="2">
        <v>2.5</v>
      </c>
      <c r="AB45" s="3">
        <f t="shared" si="13"/>
        <v>12.160243431274488</v>
      </c>
      <c r="AC45" s="3">
        <f t="shared" si="14"/>
        <v>0.54006085781862179</v>
      </c>
      <c r="AD45" s="2">
        <v>0.13621936646749933</v>
      </c>
      <c r="AE45" s="4">
        <f t="shared" si="15"/>
        <v>11.839311445481989</v>
      </c>
      <c r="AF45" s="3">
        <f t="shared" si="16"/>
        <v>12.12391644286658</v>
      </c>
      <c r="AG45" s="3">
        <f t="shared" si="17"/>
        <v>0.53097911071664483</v>
      </c>
      <c r="AH45" s="2">
        <v>0.97380171882502842</v>
      </c>
      <c r="AI45" s="3">
        <f t="shared" si="18"/>
        <v>9.2778664690206814</v>
      </c>
      <c r="AJ45" s="3">
        <f t="shared" si="19"/>
        <v>-0.18053338274482977</v>
      </c>
      <c r="AK45" s="2">
        <v>-8.4269503417544467E-4</v>
      </c>
      <c r="AL45" s="3"/>
    </row>
    <row r="46" spans="1:38" x14ac:dyDescent="0.35">
      <c r="A46" t="s">
        <v>83</v>
      </c>
      <c r="B46" t="s">
        <v>82</v>
      </c>
      <c r="C46" t="s">
        <v>3</v>
      </c>
      <c r="D46" t="s">
        <v>3</v>
      </c>
      <c r="E46" t="s">
        <v>3</v>
      </c>
      <c r="G46" s="6">
        <f>IF(H46="ND","ND",(H46*$H$28))</f>
        <v>5.4665620679773177</v>
      </c>
      <c r="H46" s="4">
        <f t="shared" si="0"/>
        <v>10.933124135954635</v>
      </c>
      <c r="I46" s="3">
        <f t="shared" si="1"/>
        <v>11.037790507124262</v>
      </c>
      <c r="J46" s="3">
        <f t="shared" si="2"/>
        <v>0.25944762678106548</v>
      </c>
      <c r="K46" s="2">
        <v>2</v>
      </c>
      <c r="L46" s="3">
        <f t="shared" si="3"/>
        <v>10.514458651276122</v>
      </c>
      <c r="M46" s="3">
        <f t="shared" si="4"/>
        <v>0.12861466281903056</v>
      </c>
      <c r="N46" s="2">
        <v>-4.3647500209962997E-2</v>
      </c>
      <c r="O46" s="4" t="str">
        <f t="shared" si="5"/>
        <v>ND</v>
      </c>
      <c r="P46" s="3" t="str">
        <f t="shared" si="6"/>
        <v>ND</v>
      </c>
      <c r="Q46" s="3" t="str">
        <f t="shared" si="7"/>
        <v>ND</v>
      </c>
      <c r="R46" s="2" t="s">
        <v>0</v>
      </c>
      <c r="S46" s="3" t="str">
        <f t="shared" si="8"/>
        <v>ND</v>
      </c>
      <c r="T46" s="3" t="str">
        <f t="shared" si="9"/>
        <v>ND</v>
      </c>
      <c r="U46" s="2" t="s">
        <v>0</v>
      </c>
      <c r="V46" s="3"/>
      <c r="W46" s="6">
        <f>IF(X46="ND","ND",(X46*$X$28))</f>
        <v>6.0021102382322775</v>
      </c>
      <c r="X46" s="4">
        <f t="shared" si="10"/>
        <v>12.004220476464555</v>
      </c>
      <c r="Y46" s="3">
        <f t="shared" si="11"/>
        <v>11.965214737762071</v>
      </c>
      <c r="Z46" s="3">
        <f t="shared" si="12"/>
        <v>0.49130368444051797</v>
      </c>
      <c r="AA46" s="2">
        <v>2.5</v>
      </c>
      <c r="AB46" s="3">
        <f t="shared" si="13"/>
        <v>12.160243431274488</v>
      </c>
      <c r="AC46" s="3">
        <f t="shared" si="14"/>
        <v>0.54006085781862179</v>
      </c>
      <c r="AD46" s="2">
        <v>0.13621936646749933</v>
      </c>
      <c r="AE46" s="4" t="str">
        <f t="shared" si="15"/>
        <v>ND</v>
      </c>
      <c r="AF46" s="3" t="str">
        <f t="shared" si="16"/>
        <v>ND</v>
      </c>
      <c r="AG46" s="3" t="str">
        <f t="shared" si="17"/>
        <v>ND</v>
      </c>
      <c r="AH46" s="2" t="s">
        <v>0</v>
      </c>
      <c r="AI46" s="3" t="str">
        <f t="shared" si="18"/>
        <v>ND</v>
      </c>
      <c r="AJ46" s="3" t="str">
        <f t="shared" si="19"/>
        <v>ND</v>
      </c>
      <c r="AK46" s="2" t="s">
        <v>0</v>
      </c>
      <c r="AL46" s="3"/>
    </row>
    <row r="47" spans="1:38" x14ac:dyDescent="0.35">
      <c r="A47" t="s">
        <v>81</v>
      </c>
      <c r="B47" t="s">
        <v>80</v>
      </c>
      <c r="C47" t="s">
        <v>3</v>
      </c>
      <c r="D47" t="s">
        <v>3</v>
      </c>
      <c r="E47" t="s">
        <v>3</v>
      </c>
      <c r="G47" s="6">
        <f>IF(H47="ND","ND",(H47*$H$28)+IF(O47="ND","ND",(O47*$O$28)))</f>
        <v>11.392705035081397</v>
      </c>
      <c r="H47" s="4">
        <f t="shared" si="0"/>
        <v>10.933124135954635</v>
      </c>
      <c r="I47" s="3">
        <f t="shared" si="1"/>
        <v>11.037790507124262</v>
      </c>
      <c r="J47" s="3">
        <f t="shared" si="2"/>
        <v>0.25944762678106548</v>
      </c>
      <c r="K47" s="2">
        <v>2</v>
      </c>
      <c r="L47" s="3">
        <f t="shared" si="3"/>
        <v>10.514458651276122</v>
      </c>
      <c r="M47" s="3">
        <f t="shared" si="4"/>
        <v>0.12861466281903056</v>
      </c>
      <c r="N47" s="2">
        <v>-4.3647500209962997E-2</v>
      </c>
      <c r="O47" s="4">
        <f t="shared" si="5"/>
        <v>11.852285934208158</v>
      </c>
      <c r="P47" s="3">
        <f t="shared" si="6"/>
        <v>12.202695593261922</v>
      </c>
      <c r="Q47" s="3">
        <f t="shared" si="7"/>
        <v>0.5506738983154803</v>
      </c>
      <c r="R47" s="2">
        <v>1</v>
      </c>
      <c r="S47" s="3">
        <f t="shared" si="8"/>
        <v>8.6985990027242988</v>
      </c>
      <c r="T47" s="3">
        <f t="shared" si="9"/>
        <v>-0.32535024931892537</v>
      </c>
      <c r="U47" s="2">
        <v>8.1359021097959783E-6</v>
      </c>
      <c r="V47" s="3"/>
      <c r="W47" s="6">
        <f>IF(X47="ND","ND",(X47*$X$28)+IF(AE47="ND","ND",(AE47*$AE$28)))</f>
        <v>12.131029558733747</v>
      </c>
      <c r="X47" s="4">
        <f t="shared" si="10"/>
        <v>12.004220476464555</v>
      </c>
      <c r="Y47" s="3">
        <f t="shared" si="11"/>
        <v>11.965214737762071</v>
      </c>
      <c r="Z47" s="3">
        <f t="shared" si="12"/>
        <v>0.49130368444051797</v>
      </c>
      <c r="AA47" s="2">
        <v>2.5</v>
      </c>
      <c r="AB47" s="3">
        <f t="shared" si="13"/>
        <v>12.160243431274488</v>
      </c>
      <c r="AC47" s="3">
        <f t="shared" si="14"/>
        <v>0.54006085781862179</v>
      </c>
      <c r="AD47" s="2">
        <v>0.13621936646749933</v>
      </c>
      <c r="AE47" s="4">
        <f t="shared" si="15"/>
        <v>12.257838641002939</v>
      </c>
      <c r="AF47" s="3">
        <f t="shared" si="16"/>
        <v>12.585479310576698</v>
      </c>
      <c r="AG47" s="3">
        <f t="shared" si="17"/>
        <v>0.64636982764417472</v>
      </c>
      <c r="AH47" s="2">
        <v>0.99995932148232525</v>
      </c>
      <c r="AI47" s="3">
        <f t="shared" si="18"/>
        <v>9.3090726148391152</v>
      </c>
      <c r="AJ47" s="3">
        <f t="shared" si="19"/>
        <v>-0.17273184629022104</v>
      </c>
      <c r="AK47" s="2">
        <v>1.3891263043133151E-3</v>
      </c>
      <c r="AL47" s="3"/>
    </row>
    <row r="48" spans="1:38" x14ac:dyDescent="0.35">
      <c r="A48" t="s">
        <v>79</v>
      </c>
      <c r="B48" t="s">
        <v>78</v>
      </c>
      <c r="C48" t="s">
        <v>77</v>
      </c>
      <c r="E48" t="s">
        <v>1</v>
      </c>
      <c r="F48" t="s">
        <v>3</v>
      </c>
      <c r="G48" s="6">
        <f>IF(H48="ND","ND",(H48*$H$28))</f>
        <v>8.8040846107997925</v>
      </c>
      <c r="H48" s="4">
        <f t="shared" si="0"/>
        <v>17.608169221599585</v>
      </c>
      <c r="I48" s="3">
        <f t="shared" si="1"/>
        <v>18.903150140066039</v>
      </c>
      <c r="J48" s="3">
        <f t="shared" si="2"/>
        <v>2.2257875350165093</v>
      </c>
      <c r="K48" s="2">
        <v>3</v>
      </c>
      <c r="L48" s="3">
        <f t="shared" si="3"/>
        <v>12.428245547733761</v>
      </c>
      <c r="M48" s="3">
        <f t="shared" si="4"/>
        <v>0.60706138693344036</v>
      </c>
      <c r="N48" s="2">
        <v>3.7137289336648172E-2</v>
      </c>
      <c r="O48" s="4" t="str">
        <f t="shared" si="5"/>
        <v>ND</v>
      </c>
      <c r="P48" s="3" t="str">
        <f t="shared" si="6"/>
        <v>ND</v>
      </c>
      <c r="Q48" s="3" t="str">
        <f t="shared" si="7"/>
        <v>ND</v>
      </c>
      <c r="R48" s="2" t="s">
        <v>0</v>
      </c>
      <c r="S48" s="3" t="str">
        <f t="shared" si="8"/>
        <v>ND</v>
      </c>
      <c r="T48" s="3" t="str">
        <f t="shared" si="9"/>
        <v>ND</v>
      </c>
      <c r="U48" s="2" t="s">
        <v>0</v>
      </c>
      <c r="V48" s="3"/>
      <c r="W48" s="6">
        <f>IF(X48="ND","ND",(X48*$X$28))</f>
        <v>5.44661218633372</v>
      </c>
      <c r="X48" s="4">
        <f t="shared" si="10"/>
        <v>10.89322437266744</v>
      </c>
      <c r="Y48" s="3">
        <f t="shared" si="11"/>
        <v>11.965214737762071</v>
      </c>
      <c r="Z48" s="3">
        <f t="shared" si="12"/>
        <v>0.49130368444051797</v>
      </c>
      <c r="AA48" s="2">
        <v>2.5</v>
      </c>
      <c r="AB48" s="3">
        <f t="shared" si="13"/>
        <v>6.6052629122889197</v>
      </c>
      <c r="AC48" s="3">
        <f t="shared" si="14"/>
        <v>-0.84868427192777007</v>
      </c>
      <c r="AD48" s="2">
        <v>0</v>
      </c>
      <c r="AE48" s="4" t="str">
        <f t="shared" si="15"/>
        <v>ND</v>
      </c>
      <c r="AF48" s="3" t="str">
        <f t="shared" si="16"/>
        <v>ND</v>
      </c>
      <c r="AG48" s="3" t="str">
        <f t="shared" si="17"/>
        <v>ND</v>
      </c>
      <c r="AH48" s="2" t="s">
        <v>0</v>
      </c>
      <c r="AI48" s="3" t="str">
        <f t="shared" si="18"/>
        <v>ND</v>
      </c>
      <c r="AJ48" s="3" t="str">
        <f t="shared" si="19"/>
        <v>ND</v>
      </c>
      <c r="AK48" s="2" t="s">
        <v>0</v>
      </c>
      <c r="AL48" s="3"/>
    </row>
    <row r="49" spans="1:38" x14ac:dyDescent="0.35">
      <c r="A49" t="s">
        <v>76</v>
      </c>
      <c r="B49" t="s">
        <v>75</v>
      </c>
      <c r="C49" t="s">
        <v>3</v>
      </c>
      <c r="D49" t="s">
        <v>3</v>
      </c>
      <c r="E49" t="s">
        <v>3</v>
      </c>
      <c r="G49" s="6">
        <f t="shared" ref="G49:G69" si="22">IF(H49="ND","ND",(H49*$H$28)+IF(O49="ND","ND",(O49*$O$28)))</f>
        <v>10.980088353931123</v>
      </c>
      <c r="H49" s="4">
        <f t="shared" si="0"/>
        <v>10.933124135954635</v>
      </c>
      <c r="I49" s="3">
        <f t="shared" si="1"/>
        <v>11.037790507124262</v>
      </c>
      <c r="J49" s="3">
        <f t="shared" si="2"/>
        <v>0.25944762678106548</v>
      </c>
      <c r="K49" s="2">
        <v>2</v>
      </c>
      <c r="L49" s="3">
        <f t="shared" si="3"/>
        <v>10.514458651276122</v>
      </c>
      <c r="M49" s="3">
        <f t="shared" si="4"/>
        <v>0.12861466281903056</v>
      </c>
      <c r="N49" s="2">
        <v>-4.3647500209962997E-2</v>
      </c>
      <c r="O49" s="4">
        <f t="shared" si="5"/>
        <v>11.027052571907612</v>
      </c>
      <c r="P49" s="3">
        <f t="shared" si="6"/>
        <v>11.330624975230167</v>
      </c>
      <c r="Q49" s="3">
        <f t="shared" si="7"/>
        <v>0.33265624380754172</v>
      </c>
      <c r="R49" s="2">
        <v>0.97380546613646413</v>
      </c>
      <c r="S49" s="3">
        <f t="shared" si="8"/>
        <v>8.2949009420046274</v>
      </c>
      <c r="T49" s="3">
        <f t="shared" si="9"/>
        <v>-0.42627476449884333</v>
      </c>
      <c r="U49" s="2">
        <v>-4.930583642863362E-3</v>
      </c>
      <c r="V49" s="3"/>
      <c r="W49" s="6">
        <f t="shared" ref="W49:W69" si="23">IF(X49="ND","ND",(X49*$X$28)+IF(AE49="ND","ND",(AE49*$AE$28)))</f>
        <v>12.116969182571211</v>
      </c>
      <c r="X49" s="4">
        <f t="shared" si="10"/>
        <v>12.004220476464555</v>
      </c>
      <c r="Y49" s="3">
        <f t="shared" si="11"/>
        <v>11.965214737762071</v>
      </c>
      <c r="Z49" s="3">
        <f t="shared" si="12"/>
        <v>0.49130368444051797</v>
      </c>
      <c r="AA49" s="2">
        <v>2.5</v>
      </c>
      <c r="AB49" s="3">
        <f t="shared" si="13"/>
        <v>12.160243431274488</v>
      </c>
      <c r="AC49" s="3">
        <f t="shared" si="14"/>
        <v>0.54006085781862179</v>
      </c>
      <c r="AD49" s="2">
        <v>0.13621936646749933</v>
      </c>
      <c r="AE49" s="4">
        <f t="shared" si="15"/>
        <v>12.229717888677865</v>
      </c>
      <c r="AF49" s="3">
        <f t="shared" si="16"/>
        <v>12.553938495481123</v>
      </c>
      <c r="AG49" s="3">
        <f t="shared" si="17"/>
        <v>0.63848462387028082</v>
      </c>
      <c r="AH49" s="2">
        <v>0.99817184643510048</v>
      </c>
      <c r="AI49" s="3">
        <f t="shared" si="18"/>
        <v>9.3117324274485327</v>
      </c>
      <c r="AJ49" s="3">
        <f t="shared" si="19"/>
        <v>-0.17206689313786699</v>
      </c>
      <c r="AK49" s="2">
        <v>1.579352504389897E-3</v>
      </c>
      <c r="AL49" s="3"/>
    </row>
    <row r="50" spans="1:38" x14ac:dyDescent="0.35">
      <c r="A50" t="s">
        <v>74</v>
      </c>
      <c r="B50" t="s">
        <v>73</v>
      </c>
      <c r="C50" t="s">
        <v>3</v>
      </c>
      <c r="D50" t="s">
        <v>3</v>
      </c>
      <c r="E50" t="s">
        <v>3</v>
      </c>
      <c r="F50" t="s">
        <v>3</v>
      </c>
      <c r="G50" s="6">
        <f t="shared" si="22"/>
        <v>8.6479050338739967</v>
      </c>
      <c r="H50" s="4">
        <f t="shared" si="0"/>
        <v>10.933124135954635</v>
      </c>
      <c r="I50" s="3">
        <f t="shared" si="1"/>
        <v>11.037790507124262</v>
      </c>
      <c r="J50" s="3">
        <f t="shared" si="2"/>
        <v>0.25944762678106548</v>
      </c>
      <c r="K50" s="2">
        <v>2</v>
      </c>
      <c r="L50" s="3">
        <f t="shared" si="3"/>
        <v>10.514458651276122</v>
      </c>
      <c r="M50" s="3">
        <f t="shared" si="4"/>
        <v>0.12861466281903056</v>
      </c>
      <c r="N50" s="2">
        <v>-4.3647500209962997E-2</v>
      </c>
      <c r="O50" s="4">
        <f t="shared" si="5"/>
        <v>6.3626859317933571</v>
      </c>
      <c r="P50" s="3">
        <f t="shared" si="6"/>
        <v>6.1250709103436467</v>
      </c>
      <c r="Q50" s="3">
        <f t="shared" si="7"/>
        <v>-0.96873227241408844</v>
      </c>
      <c r="R50" s="2">
        <v>0.81744535101311333</v>
      </c>
      <c r="S50" s="3">
        <f t="shared" si="8"/>
        <v>8.5012211248407503</v>
      </c>
      <c r="T50" s="3">
        <f t="shared" si="9"/>
        <v>-0.37469471878981248</v>
      </c>
      <c r="U50" s="2">
        <v>-2.4065251480598349E-3</v>
      </c>
      <c r="V50" s="3"/>
      <c r="W50" s="6">
        <f t="shared" si="23"/>
        <v>10.764668056899955</v>
      </c>
      <c r="X50" s="4">
        <f t="shared" si="10"/>
        <v>12.004220476464555</v>
      </c>
      <c r="Y50" s="3">
        <f t="shared" si="11"/>
        <v>11.965214737762071</v>
      </c>
      <c r="Z50" s="3">
        <f t="shared" si="12"/>
        <v>0.49130368444051797</v>
      </c>
      <c r="AA50" s="2">
        <v>2.5</v>
      </c>
      <c r="AB50" s="3">
        <f t="shared" si="13"/>
        <v>12.160243431274488</v>
      </c>
      <c r="AC50" s="3">
        <f t="shared" si="14"/>
        <v>0.54006085781862179</v>
      </c>
      <c r="AD50" s="2">
        <v>0.13621936646749933</v>
      </c>
      <c r="AE50" s="4">
        <f t="shared" si="15"/>
        <v>9.5251156373353556</v>
      </c>
      <c r="AF50" s="3">
        <f t="shared" si="16"/>
        <v>9.5397578632602436</v>
      </c>
      <c r="AG50" s="3">
        <f t="shared" si="17"/>
        <v>-0.11506053418493928</v>
      </c>
      <c r="AH50" s="2">
        <v>0.82735277750499192</v>
      </c>
      <c r="AI50" s="3">
        <f t="shared" si="18"/>
        <v>9.3933356040113658</v>
      </c>
      <c r="AJ50" s="3">
        <f t="shared" si="19"/>
        <v>-0.15166609899715833</v>
      </c>
      <c r="AK50" s="2">
        <v>7.4155013130585701E-3</v>
      </c>
      <c r="AL50" s="3"/>
    </row>
    <row r="51" spans="1:38" x14ac:dyDescent="0.35">
      <c r="A51" t="s">
        <v>72</v>
      </c>
      <c r="B51" t="s">
        <v>71</v>
      </c>
      <c r="C51" t="s">
        <v>3</v>
      </c>
      <c r="E51" t="s">
        <v>3</v>
      </c>
      <c r="F51" t="s">
        <v>3</v>
      </c>
      <c r="G51" s="6">
        <f t="shared" si="22"/>
        <v>9.1056112224046828</v>
      </c>
      <c r="H51" s="4">
        <f t="shared" si="0"/>
        <v>6.2510542036057348</v>
      </c>
      <c r="I51" s="3">
        <f t="shared" si="1"/>
        <v>5.1387707824179296</v>
      </c>
      <c r="J51" s="3">
        <f t="shared" si="2"/>
        <v>-1.2153073043955176</v>
      </c>
      <c r="K51" s="2">
        <v>1.25</v>
      </c>
      <c r="L51" s="3">
        <f t="shared" si="3"/>
        <v>10.700187888356957</v>
      </c>
      <c r="M51" s="3">
        <f t="shared" si="4"/>
        <v>0.17504697208923925</v>
      </c>
      <c r="N51" s="2">
        <v>-3.5807495997372762E-2</v>
      </c>
      <c r="O51" s="4">
        <f t="shared" si="5"/>
        <v>11.960168241203633</v>
      </c>
      <c r="P51" s="3">
        <f t="shared" si="6"/>
        <v>12.123499596878476</v>
      </c>
      <c r="Q51" s="3">
        <f t="shared" si="7"/>
        <v>0.53087489921961906</v>
      </c>
      <c r="R51" s="2">
        <v>0.99762117635174463</v>
      </c>
      <c r="S51" s="3">
        <f t="shared" si="8"/>
        <v>10.490186040130041</v>
      </c>
      <c r="T51" s="3">
        <f t="shared" si="9"/>
        <v>0.12254651003251033</v>
      </c>
      <c r="U51" s="2">
        <v>2.1925867937737431E-2</v>
      </c>
      <c r="V51" s="3"/>
      <c r="W51" s="6">
        <f t="shared" si="23"/>
        <v>6.0313713486640701</v>
      </c>
      <c r="X51" s="4">
        <f t="shared" si="10"/>
        <v>1.4867168691314276</v>
      </c>
      <c r="Y51" s="3">
        <f t="shared" si="11"/>
        <v>1.8583960864142846</v>
      </c>
      <c r="Z51" s="3">
        <f t="shared" si="12"/>
        <v>-2.0354009783964289</v>
      </c>
      <c r="AA51" s="2">
        <v>1.5</v>
      </c>
      <c r="AB51" s="3">
        <f t="shared" si="13"/>
        <v>0</v>
      </c>
      <c r="AC51" s="3">
        <f t="shared" si="14"/>
        <v>-2.9518902788150458</v>
      </c>
      <c r="AD51" s="2">
        <v>-0.20629947401590021</v>
      </c>
      <c r="AE51" s="4">
        <f t="shared" si="15"/>
        <v>10.576025828196713</v>
      </c>
      <c r="AF51" s="3">
        <f t="shared" si="16"/>
        <v>10.735084567350221</v>
      </c>
      <c r="AG51" s="3">
        <f t="shared" si="17"/>
        <v>0.18377114183755494</v>
      </c>
      <c r="AH51" s="2">
        <v>0.89509410411205059</v>
      </c>
      <c r="AI51" s="3">
        <f t="shared" si="18"/>
        <v>9.1444971758151361</v>
      </c>
      <c r="AJ51" s="3">
        <f t="shared" si="19"/>
        <v>-0.21387570604621578</v>
      </c>
      <c r="AK51" s="2">
        <v>-1.0381086484601121E-2</v>
      </c>
      <c r="AL51" s="3"/>
    </row>
    <row r="52" spans="1:38" x14ac:dyDescent="0.35">
      <c r="A52" t="s">
        <v>70</v>
      </c>
      <c r="B52" t="s">
        <v>69</v>
      </c>
      <c r="C52" t="s">
        <v>3</v>
      </c>
      <c r="E52" t="s">
        <v>3</v>
      </c>
      <c r="F52" t="s">
        <v>3</v>
      </c>
      <c r="G52" s="6">
        <f t="shared" si="22"/>
        <v>8.3088327978960521</v>
      </c>
      <c r="H52" s="4">
        <f t="shared" si="0"/>
        <v>6.2510542036057348</v>
      </c>
      <c r="I52" s="3">
        <f t="shared" si="1"/>
        <v>5.1387707824179296</v>
      </c>
      <c r="J52" s="3">
        <f t="shared" si="2"/>
        <v>-1.2153073043955176</v>
      </c>
      <c r="K52" s="2">
        <v>1.25</v>
      </c>
      <c r="L52" s="3">
        <f t="shared" si="3"/>
        <v>10.700187888356957</v>
      </c>
      <c r="M52" s="3">
        <f t="shared" si="4"/>
        <v>0.17504697208923925</v>
      </c>
      <c r="N52" s="2">
        <v>-3.5807495997372762E-2</v>
      </c>
      <c r="O52" s="4">
        <f t="shared" si="5"/>
        <v>10.366611392186368</v>
      </c>
      <c r="P52" s="3">
        <f t="shared" si="6"/>
        <v>10.422332659300672</v>
      </c>
      <c r="Q52" s="3">
        <f t="shared" si="7"/>
        <v>0.10558316482516775</v>
      </c>
      <c r="R52" s="2">
        <v>0.94652293495647399</v>
      </c>
      <c r="S52" s="3">
        <f t="shared" si="8"/>
        <v>9.8651199881576233</v>
      </c>
      <c r="T52" s="3">
        <f t="shared" si="9"/>
        <v>-3.372000296059418E-2</v>
      </c>
      <c r="U52" s="2">
        <v>1.4278999577081564E-2</v>
      </c>
      <c r="V52" s="3"/>
      <c r="W52" s="6">
        <f t="shared" si="23"/>
        <v>5.940012915633492</v>
      </c>
      <c r="X52" s="4">
        <f t="shared" si="10"/>
        <v>1.5101311837188998</v>
      </c>
      <c r="Y52" s="3">
        <f t="shared" si="11"/>
        <v>1.8583960864142846</v>
      </c>
      <c r="Z52" s="3">
        <f t="shared" si="12"/>
        <v>-2.0354009783964289</v>
      </c>
      <c r="AA52" s="2">
        <v>1.5</v>
      </c>
      <c r="AB52" s="3">
        <f t="shared" si="13"/>
        <v>0.11707157293736081</v>
      </c>
      <c r="AC52" s="3">
        <f t="shared" si="14"/>
        <v>-2.4707321067656598</v>
      </c>
      <c r="AD52" s="2">
        <v>-0.1591035847462855</v>
      </c>
      <c r="AE52" s="4">
        <f t="shared" si="15"/>
        <v>10.369894647548085</v>
      </c>
      <c r="AF52" s="3">
        <f t="shared" si="16"/>
        <v>10.499568197109339</v>
      </c>
      <c r="AG52" s="3">
        <f t="shared" si="17"/>
        <v>0.12489204927733454</v>
      </c>
      <c r="AH52" s="2">
        <v>0.88174696537315433</v>
      </c>
      <c r="AI52" s="3">
        <f t="shared" si="18"/>
        <v>9.2028327014968028</v>
      </c>
      <c r="AJ52" s="3">
        <f t="shared" si="19"/>
        <v>-0.19929182462579914</v>
      </c>
      <c r="AK52" s="2">
        <v>-6.2090085943737883E-3</v>
      </c>
      <c r="AL52" s="3"/>
    </row>
    <row r="53" spans="1:38" x14ac:dyDescent="0.35">
      <c r="A53" t="s">
        <v>68</v>
      </c>
      <c r="B53" t="s">
        <v>67</v>
      </c>
      <c r="C53" t="s">
        <v>3</v>
      </c>
      <c r="D53" t="s">
        <v>3</v>
      </c>
      <c r="E53" t="s">
        <v>2</v>
      </c>
      <c r="G53" s="6">
        <f t="shared" si="22"/>
        <v>11.307650636280904</v>
      </c>
      <c r="H53" s="4">
        <f t="shared" si="0"/>
        <v>10.933124135954635</v>
      </c>
      <c r="I53" s="3">
        <f t="shared" si="1"/>
        <v>11.037790507124262</v>
      </c>
      <c r="J53" s="3">
        <f t="shared" si="2"/>
        <v>0.25944762678106548</v>
      </c>
      <c r="K53" s="2">
        <v>2</v>
      </c>
      <c r="L53" s="3">
        <f t="shared" si="3"/>
        <v>10.514458651276122</v>
      </c>
      <c r="M53" s="3">
        <f t="shared" si="4"/>
        <v>0.12861466281903056</v>
      </c>
      <c r="N53" s="2">
        <v>-4.3647500209962997E-2</v>
      </c>
      <c r="O53" s="4">
        <f t="shared" si="5"/>
        <v>11.682177136607173</v>
      </c>
      <c r="P53" s="3">
        <f t="shared" si="6"/>
        <v>11.996942662809747</v>
      </c>
      <c r="Q53" s="3">
        <f t="shared" si="7"/>
        <v>0.49923566570243683</v>
      </c>
      <c r="R53" s="2">
        <v>0.99381976414201934</v>
      </c>
      <c r="S53" s="3">
        <f t="shared" si="8"/>
        <v>8.849287400784009</v>
      </c>
      <c r="T53" s="3">
        <f t="shared" si="9"/>
        <v>-0.28767814980399781</v>
      </c>
      <c r="U53" s="2">
        <v>1.8516120272402681E-3</v>
      </c>
      <c r="V53" s="3"/>
      <c r="W53" s="6">
        <f t="shared" si="23"/>
        <v>6.0021102382322775</v>
      </c>
      <c r="X53" s="4">
        <f t="shared" si="10"/>
        <v>12.004220476464555</v>
      </c>
      <c r="Y53" s="3">
        <f t="shared" si="11"/>
        <v>11.965214737762071</v>
      </c>
      <c r="Z53" s="3">
        <f t="shared" si="12"/>
        <v>0.49130368444051797</v>
      </c>
      <c r="AA53" s="2">
        <v>2.5</v>
      </c>
      <c r="AB53" s="3">
        <f t="shared" si="13"/>
        <v>12.160243431274488</v>
      </c>
      <c r="AC53" s="3">
        <f t="shared" si="14"/>
        <v>0.54006085781862179</v>
      </c>
      <c r="AD53" s="2">
        <v>0.13621936646749933</v>
      </c>
      <c r="AE53" s="4">
        <f>IF(AF53="ND","ND",(AF53*$AF$28))</f>
        <v>0</v>
      </c>
      <c r="AF53" s="3">
        <f t="shared" si="16"/>
        <v>0</v>
      </c>
      <c r="AG53" s="3">
        <f t="shared" si="17"/>
        <v>-3.7648151160197756</v>
      </c>
      <c r="AH53" s="2">
        <v>0</v>
      </c>
      <c r="AI53" s="3" t="str">
        <f t="shared" si="18"/>
        <v>ND</v>
      </c>
      <c r="AJ53" s="3" t="str">
        <f t="shared" si="19"/>
        <v>ND</v>
      </c>
      <c r="AK53" s="2" t="s">
        <v>0</v>
      </c>
      <c r="AL53" s="3"/>
    </row>
    <row r="54" spans="1:38" x14ac:dyDescent="0.35">
      <c r="A54" t="s">
        <v>66</v>
      </c>
      <c r="B54" t="s">
        <v>65</v>
      </c>
      <c r="C54" t="s">
        <v>3</v>
      </c>
      <c r="E54" t="s">
        <v>3</v>
      </c>
      <c r="F54" t="s">
        <v>64</v>
      </c>
      <c r="G54" s="6">
        <f t="shared" si="22"/>
        <v>7.2207888698787031</v>
      </c>
      <c r="H54" s="4">
        <f t="shared" si="0"/>
        <v>10.933124135954635</v>
      </c>
      <c r="I54" s="3">
        <f t="shared" si="1"/>
        <v>11.037790507124262</v>
      </c>
      <c r="J54" s="3">
        <f t="shared" si="2"/>
        <v>0.25944762678106548</v>
      </c>
      <c r="K54" s="2">
        <v>2</v>
      </c>
      <c r="L54" s="3">
        <f t="shared" si="3"/>
        <v>10.514458651276122</v>
      </c>
      <c r="M54" s="3">
        <f t="shared" si="4"/>
        <v>0.12861466281903056</v>
      </c>
      <c r="N54" s="2">
        <v>-4.3647500209962997E-2</v>
      </c>
      <c r="O54" s="4">
        <f t="shared" si="5"/>
        <v>3.5084536038027698</v>
      </c>
      <c r="P54" s="3">
        <f t="shared" si="6"/>
        <v>1.676059559780855</v>
      </c>
      <c r="Q54" s="3">
        <f t="shared" si="7"/>
        <v>-2.0809851100547863</v>
      </c>
      <c r="R54" s="2">
        <v>0.68380963840924136</v>
      </c>
      <c r="S54" s="3">
        <f t="shared" si="8"/>
        <v>20</v>
      </c>
      <c r="T54" s="3">
        <f t="shared" si="9"/>
        <v>5.1613695532158053</v>
      </c>
      <c r="U54" s="2">
        <v>0.2684995948728377</v>
      </c>
      <c r="V54" s="3"/>
      <c r="W54" s="6">
        <f t="shared" si="23"/>
        <v>6.44661218633372</v>
      </c>
      <c r="X54" s="4">
        <f t="shared" si="10"/>
        <v>10.89322437266744</v>
      </c>
      <c r="Y54" s="3">
        <f t="shared" si="11"/>
        <v>11.965214737762071</v>
      </c>
      <c r="Z54" s="3">
        <f t="shared" si="12"/>
        <v>0.49130368444051797</v>
      </c>
      <c r="AA54" s="2">
        <v>2.5</v>
      </c>
      <c r="AB54" s="3">
        <f t="shared" si="13"/>
        <v>6.6052629122889197</v>
      </c>
      <c r="AC54" s="3">
        <f t="shared" si="14"/>
        <v>-0.84868427192777007</v>
      </c>
      <c r="AD54" s="2">
        <v>0</v>
      </c>
      <c r="AE54" s="4">
        <f t="shared" ref="AE54:AE69" si="24">IF(AF54="ND","ND",(AF54*$AF$28)+IF(AI54="ND","ND",(AI54*$AI$28)))</f>
        <v>2</v>
      </c>
      <c r="AF54" s="3">
        <f t="shared" si="16"/>
        <v>0</v>
      </c>
      <c r="AG54" s="3">
        <f t="shared" si="17"/>
        <v>-2.8463630679784906</v>
      </c>
      <c r="AH54" s="2">
        <v>0.2082013559854454</v>
      </c>
      <c r="AI54" s="3">
        <f t="shared" si="18"/>
        <v>20</v>
      </c>
      <c r="AJ54" s="3">
        <f t="shared" si="19"/>
        <v>5.4696769835163872</v>
      </c>
      <c r="AK54" s="2">
        <v>1.6155389159140996</v>
      </c>
      <c r="AL54" s="3"/>
    </row>
    <row r="55" spans="1:38" x14ac:dyDescent="0.35">
      <c r="A55" t="s">
        <v>63</v>
      </c>
      <c r="B55" t="s">
        <v>62</v>
      </c>
      <c r="C55" t="s">
        <v>3</v>
      </c>
      <c r="D55" t="s">
        <v>3</v>
      </c>
      <c r="E55" t="s">
        <v>3</v>
      </c>
      <c r="F55" t="s">
        <v>3</v>
      </c>
      <c r="G55" s="6">
        <f t="shared" si="22"/>
        <v>11.360889729612776</v>
      </c>
      <c r="H55" s="4">
        <f t="shared" si="0"/>
        <v>10.933124135954635</v>
      </c>
      <c r="I55" s="3">
        <f t="shared" si="1"/>
        <v>11.037790507124262</v>
      </c>
      <c r="J55" s="3">
        <f t="shared" si="2"/>
        <v>0.25944762678106548</v>
      </c>
      <c r="K55" s="2">
        <v>2</v>
      </c>
      <c r="L55" s="3">
        <f t="shared" si="3"/>
        <v>10.514458651276122</v>
      </c>
      <c r="M55" s="3">
        <f t="shared" si="4"/>
        <v>0.12861466281903056</v>
      </c>
      <c r="N55" s="2">
        <v>-4.3647500209962997E-2</v>
      </c>
      <c r="O55" s="4">
        <f t="shared" si="5"/>
        <v>11.788655323270914</v>
      </c>
      <c r="P55" s="3">
        <f t="shared" si="6"/>
        <v>12.025830242183668</v>
      </c>
      <c r="Q55" s="3">
        <f t="shared" si="7"/>
        <v>0.50645756054591684</v>
      </c>
      <c r="R55" s="2">
        <v>0.99468746528972407</v>
      </c>
      <c r="S55" s="3">
        <f t="shared" si="8"/>
        <v>9.6540810530561245</v>
      </c>
      <c r="T55" s="3">
        <f t="shared" si="9"/>
        <v>-8.6479736735969023E-2</v>
      </c>
      <c r="U55" s="2">
        <v>1.1697213299292519E-2</v>
      </c>
      <c r="V55" s="3"/>
      <c r="W55" s="6">
        <f t="shared" si="23"/>
        <v>11.634286360433631</v>
      </c>
      <c r="X55" s="4">
        <f t="shared" si="10"/>
        <v>12.004220476464555</v>
      </c>
      <c r="Y55" s="3">
        <f t="shared" si="11"/>
        <v>11.965214737762071</v>
      </c>
      <c r="Z55" s="3">
        <f t="shared" si="12"/>
        <v>0.49130368444051797</v>
      </c>
      <c r="AA55" s="2">
        <v>2.5</v>
      </c>
      <c r="AB55" s="3">
        <f t="shared" si="13"/>
        <v>12.160243431274488</v>
      </c>
      <c r="AC55" s="3">
        <f t="shared" si="14"/>
        <v>0.54006085781862179</v>
      </c>
      <c r="AD55" s="2">
        <v>0.13621936646749933</v>
      </c>
      <c r="AE55" s="4">
        <f t="shared" si="24"/>
        <v>11.264352244402705</v>
      </c>
      <c r="AF55" s="3">
        <f t="shared" si="16"/>
        <v>11.500986189334927</v>
      </c>
      <c r="AG55" s="3">
        <f t="shared" si="17"/>
        <v>0.37524654733373192</v>
      </c>
      <c r="AH55" s="2">
        <v>0.93849913450768763</v>
      </c>
      <c r="AI55" s="3">
        <f t="shared" si="18"/>
        <v>9.1346467400127089</v>
      </c>
      <c r="AJ55" s="3">
        <f t="shared" si="19"/>
        <v>-0.21633831499682254</v>
      </c>
      <c r="AK55" s="2">
        <v>-1.1085576329171509E-2</v>
      </c>
      <c r="AL55" s="3"/>
    </row>
    <row r="56" spans="1:38" x14ac:dyDescent="0.35">
      <c r="A56" t="s">
        <v>61</v>
      </c>
      <c r="B56" t="s">
        <v>60</v>
      </c>
      <c r="C56" t="s">
        <v>3</v>
      </c>
      <c r="E56" t="s">
        <v>3</v>
      </c>
      <c r="F56" s="32"/>
      <c r="G56" s="6">
        <f t="shared" si="22"/>
        <v>8.859872663475084</v>
      </c>
      <c r="H56" s="4">
        <f t="shared" si="0"/>
        <v>7.9937816235594408</v>
      </c>
      <c r="I56" s="3">
        <f t="shared" si="1"/>
        <v>7.1051106906533743</v>
      </c>
      <c r="J56" s="3">
        <f t="shared" si="2"/>
        <v>-0.72372232733665653</v>
      </c>
      <c r="K56" s="2">
        <v>1.5</v>
      </c>
      <c r="L56" s="3">
        <f t="shared" si="3"/>
        <v>11.548465355183707</v>
      </c>
      <c r="M56" s="3">
        <f t="shared" si="4"/>
        <v>0.3871163387959265</v>
      </c>
      <c r="N56" s="2">
        <v>0</v>
      </c>
      <c r="O56" s="4">
        <f t="shared" si="5"/>
        <v>9.7259637033907271</v>
      </c>
      <c r="P56" s="3">
        <f t="shared" si="6"/>
        <v>9.1571106397668043</v>
      </c>
      <c r="Q56" s="3">
        <f t="shared" si="7"/>
        <v>-0.21072234005829904</v>
      </c>
      <c r="R56" s="2">
        <v>0.90851924540393325</v>
      </c>
      <c r="S56" s="3">
        <f t="shared" si="8"/>
        <v>14.845641276006027</v>
      </c>
      <c r="T56" s="3">
        <f t="shared" si="9"/>
        <v>1.2114103190015071</v>
      </c>
      <c r="U56" s="2">
        <v>7.5209185331756911E-2</v>
      </c>
      <c r="V56" s="1"/>
      <c r="W56" s="6">
        <f t="shared" si="23"/>
        <v>4.5739591644884614</v>
      </c>
      <c r="X56" s="4">
        <f t="shared" si="10"/>
        <v>2.8077694515892118</v>
      </c>
      <c r="Y56" s="3">
        <f t="shared" si="11"/>
        <v>1.8583960864142846</v>
      </c>
      <c r="Z56" s="3">
        <f t="shared" si="12"/>
        <v>-2.0354009783964289</v>
      </c>
      <c r="AA56" s="2">
        <v>1.5</v>
      </c>
      <c r="AB56" s="3">
        <f t="shared" si="13"/>
        <v>6.6052629122889197</v>
      </c>
      <c r="AC56" s="3">
        <f t="shared" si="14"/>
        <v>-0.84868427192777007</v>
      </c>
      <c r="AD56" s="2">
        <v>0</v>
      </c>
      <c r="AE56" s="4">
        <f t="shared" si="24"/>
        <v>6.340148877387711</v>
      </c>
      <c r="AF56" s="3">
        <f t="shared" si="16"/>
        <v>6.0965782530171655</v>
      </c>
      <c r="AG56" s="3">
        <f t="shared" si="17"/>
        <v>-0.97585543674570852</v>
      </c>
      <c r="AH56" s="2">
        <v>0.63222156045265043</v>
      </c>
      <c r="AI56" s="3">
        <f t="shared" si="18"/>
        <v>8.5322844967226139</v>
      </c>
      <c r="AJ56" s="3">
        <f t="shared" si="19"/>
        <v>-0.36692887581934641</v>
      </c>
      <c r="AK56" s="2">
        <v>-5.4165709194557654E-2</v>
      </c>
      <c r="AL56" s="1"/>
    </row>
    <row r="57" spans="1:38" x14ac:dyDescent="0.35">
      <c r="A57" t="s">
        <v>59</v>
      </c>
      <c r="B57" t="s">
        <v>58</v>
      </c>
      <c r="C57" t="s">
        <v>3</v>
      </c>
      <c r="E57" t="s">
        <v>3</v>
      </c>
      <c r="F57" t="s">
        <v>3</v>
      </c>
      <c r="G57" s="6">
        <f t="shared" si="22"/>
        <v>9.0987477982333864</v>
      </c>
      <c r="H57" s="4">
        <f t="shared" si="0"/>
        <v>10.933124135954635</v>
      </c>
      <c r="I57" s="3">
        <f t="shared" si="1"/>
        <v>11.037790507124262</v>
      </c>
      <c r="J57" s="3">
        <f t="shared" si="2"/>
        <v>0.25944762678106548</v>
      </c>
      <c r="K57" s="2">
        <v>2</v>
      </c>
      <c r="L57" s="3">
        <f t="shared" si="3"/>
        <v>10.514458651276122</v>
      </c>
      <c r="M57" s="3">
        <f t="shared" si="4"/>
        <v>0.12861466281903056</v>
      </c>
      <c r="N57" s="2">
        <v>-4.3647500209962997E-2</v>
      </c>
      <c r="O57" s="4">
        <f t="shared" si="5"/>
        <v>7.2643714605121374</v>
      </c>
      <c r="P57" s="3">
        <f t="shared" si="6"/>
        <v>7.0559025847646764</v>
      </c>
      <c r="Q57" s="3">
        <f t="shared" si="7"/>
        <v>-0.73602435380883091</v>
      </c>
      <c r="R57" s="2">
        <v>0.84540490074763452</v>
      </c>
      <c r="S57" s="3">
        <f t="shared" si="8"/>
        <v>9.1405913422392882</v>
      </c>
      <c r="T57" s="3">
        <f t="shared" si="9"/>
        <v>-0.21485216444017802</v>
      </c>
      <c r="U57" s="2">
        <v>5.4153360308388798E-3</v>
      </c>
      <c r="V57" s="3"/>
      <c r="W57" s="6">
        <f t="shared" si="23"/>
        <v>9.9814299652688341</v>
      </c>
      <c r="X57" s="4">
        <f t="shared" si="10"/>
        <v>10.529818745840966</v>
      </c>
      <c r="Y57" s="3">
        <f t="shared" si="11"/>
        <v>11.965214737762071</v>
      </c>
      <c r="Z57" s="3">
        <f t="shared" si="12"/>
        <v>0.49130368444051797</v>
      </c>
      <c r="AA57" s="2">
        <v>2.5</v>
      </c>
      <c r="AB57" s="3">
        <f t="shared" si="13"/>
        <v>4.7882347781565455</v>
      </c>
      <c r="AC57" s="3">
        <f t="shared" si="14"/>
        <v>-1.3029413054608636</v>
      </c>
      <c r="AD57" s="2">
        <v>-4.4557207795633214E-2</v>
      </c>
      <c r="AE57" s="4">
        <f t="shared" si="24"/>
        <v>9.4330411846967017</v>
      </c>
      <c r="AF57" s="3">
        <f t="shared" si="16"/>
        <v>9.4608579633983787</v>
      </c>
      <c r="AG57" s="3">
        <f t="shared" si="17"/>
        <v>-0.13478550915040524</v>
      </c>
      <c r="AH57" s="2">
        <v>0.82288137745384371</v>
      </c>
      <c r="AI57" s="3">
        <f t="shared" si="18"/>
        <v>9.1826901763815911</v>
      </c>
      <c r="AJ57" s="3">
        <f t="shared" si="19"/>
        <v>-0.204327455904602</v>
      </c>
      <c r="AK57" s="2">
        <v>-7.6495747451804652E-3</v>
      </c>
      <c r="AL57" s="3"/>
    </row>
    <row r="58" spans="1:38" x14ac:dyDescent="0.35">
      <c r="A58" t="s">
        <v>57</v>
      </c>
      <c r="B58" t="s">
        <v>56</v>
      </c>
      <c r="C58" t="s">
        <v>3</v>
      </c>
      <c r="D58" t="s">
        <v>3</v>
      </c>
      <c r="E58" t="s">
        <v>3</v>
      </c>
      <c r="F58" s="32"/>
      <c r="G58" s="6">
        <f t="shared" si="22"/>
        <v>10.378107195973723</v>
      </c>
      <c r="H58" s="4">
        <f t="shared" si="0"/>
        <v>10.933124135954635</v>
      </c>
      <c r="I58" s="3">
        <f t="shared" si="1"/>
        <v>11.037790507124262</v>
      </c>
      <c r="J58" s="3">
        <f t="shared" si="2"/>
        <v>0.25944762678106548</v>
      </c>
      <c r="K58" s="2">
        <v>2</v>
      </c>
      <c r="L58" s="3">
        <f t="shared" si="3"/>
        <v>10.514458651276122</v>
      </c>
      <c r="M58" s="3">
        <f t="shared" si="4"/>
        <v>0.12861466281903056</v>
      </c>
      <c r="N58" s="2">
        <v>-4.3647500209962997E-2</v>
      </c>
      <c r="O58" s="4">
        <f t="shared" si="5"/>
        <v>9.8230902559928079</v>
      </c>
      <c r="P58" s="3">
        <f t="shared" si="6"/>
        <v>9.5802969769397919</v>
      </c>
      <c r="Q58" s="3">
        <f t="shared" si="7"/>
        <v>-0.10492575576505213</v>
      </c>
      <c r="R58" s="2">
        <v>0.92123056557738725</v>
      </c>
      <c r="S58" s="3">
        <f t="shared" si="8"/>
        <v>12.008229767469945</v>
      </c>
      <c r="T58" s="3">
        <f t="shared" si="9"/>
        <v>0.50205744186748658</v>
      </c>
      <c r="U58" s="2">
        <v>4.0497154143502856E-2</v>
      </c>
      <c r="V58" s="3"/>
      <c r="W58" s="6">
        <f t="shared" si="23"/>
        <v>10.185355099822484</v>
      </c>
      <c r="X58" s="4">
        <f t="shared" si="10"/>
        <v>12.004220476464555</v>
      </c>
      <c r="Y58" s="3">
        <f t="shared" si="11"/>
        <v>11.965214737762071</v>
      </c>
      <c r="Z58" s="3">
        <f t="shared" si="12"/>
        <v>0.49130368444051797</v>
      </c>
      <c r="AA58" s="2">
        <v>2.5</v>
      </c>
      <c r="AB58" s="3">
        <f t="shared" si="13"/>
        <v>12.160243431274488</v>
      </c>
      <c r="AC58" s="3">
        <f t="shared" si="14"/>
        <v>0.54006085781862179</v>
      </c>
      <c r="AD58" s="2">
        <v>0.13621936646749933</v>
      </c>
      <c r="AE58" s="4">
        <f t="shared" si="24"/>
        <v>8.3664897231804147</v>
      </c>
      <c r="AF58" s="3">
        <f t="shared" si="16"/>
        <v>8.2697153530847487</v>
      </c>
      <c r="AG58" s="3">
        <f t="shared" si="17"/>
        <v>-0.43257116172881271</v>
      </c>
      <c r="AH58" s="2">
        <v>0.7553771710099072</v>
      </c>
      <c r="AI58" s="3">
        <f t="shared" si="18"/>
        <v>9.2374590540414108</v>
      </c>
      <c r="AJ58" s="3">
        <f t="shared" si="19"/>
        <v>-0.19063523648964745</v>
      </c>
      <c r="AK58" s="2">
        <v>-3.7325786971118546E-3</v>
      </c>
      <c r="AL58" s="3"/>
    </row>
    <row r="59" spans="1:38" x14ac:dyDescent="0.35">
      <c r="A59" t="s">
        <v>55</v>
      </c>
      <c r="B59" t="s">
        <v>54</v>
      </c>
      <c r="C59" t="s">
        <v>3</v>
      </c>
      <c r="D59" t="s">
        <v>3</v>
      </c>
      <c r="E59" t="s">
        <v>3</v>
      </c>
      <c r="F59" s="32"/>
      <c r="G59" s="6">
        <f t="shared" si="22"/>
        <v>11.394720057686754</v>
      </c>
      <c r="H59" s="4">
        <f t="shared" si="0"/>
        <v>10.933124135954635</v>
      </c>
      <c r="I59" s="3">
        <f t="shared" si="1"/>
        <v>11.037790507124262</v>
      </c>
      <c r="J59" s="3">
        <f t="shared" si="2"/>
        <v>0.25944762678106548</v>
      </c>
      <c r="K59" s="2">
        <v>2</v>
      </c>
      <c r="L59" s="3">
        <f t="shared" si="3"/>
        <v>10.514458651276122</v>
      </c>
      <c r="M59" s="3">
        <f t="shared" si="4"/>
        <v>0.12861466281903056</v>
      </c>
      <c r="N59" s="2">
        <v>-4.3647500209962997E-2</v>
      </c>
      <c r="O59" s="4">
        <f t="shared" si="5"/>
        <v>11.856315979418872</v>
      </c>
      <c r="P59" s="3">
        <f t="shared" si="6"/>
        <v>12.202695593261922</v>
      </c>
      <c r="Q59" s="3">
        <f t="shared" si="7"/>
        <v>0.5506738983154803</v>
      </c>
      <c r="R59" s="2">
        <v>1</v>
      </c>
      <c r="S59" s="3">
        <f t="shared" si="8"/>
        <v>8.7388994548314187</v>
      </c>
      <c r="T59" s="3">
        <f t="shared" si="9"/>
        <v>-0.31527513629214532</v>
      </c>
      <c r="U59" s="2">
        <v>5.0115940125139424E-4</v>
      </c>
      <c r="V59" s="3"/>
      <c r="W59" s="6">
        <f t="shared" si="23"/>
        <v>12.114890827712458</v>
      </c>
      <c r="X59" s="4">
        <f t="shared" si="10"/>
        <v>12.004220476464555</v>
      </c>
      <c r="Y59" s="3">
        <f t="shared" si="11"/>
        <v>11.965214737762071</v>
      </c>
      <c r="Z59" s="3">
        <f t="shared" si="12"/>
        <v>0.49130368444051797</v>
      </c>
      <c r="AA59" s="2">
        <v>2.5</v>
      </c>
      <c r="AB59" s="3">
        <f t="shared" si="13"/>
        <v>12.160243431274488</v>
      </c>
      <c r="AC59" s="3">
        <f t="shared" si="14"/>
        <v>0.54006085781862179</v>
      </c>
      <c r="AD59" s="2">
        <v>0.13621936646749933</v>
      </c>
      <c r="AE59" s="4">
        <f t="shared" si="24"/>
        <v>12.225561178960362</v>
      </c>
      <c r="AF59" s="3">
        <f t="shared" si="16"/>
        <v>12.542047566926806</v>
      </c>
      <c r="AG59" s="3">
        <f t="shared" si="17"/>
        <v>0.63551189173170164</v>
      </c>
      <c r="AH59" s="2">
        <v>0.99749796600383178</v>
      </c>
      <c r="AI59" s="3">
        <f t="shared" si="18"/>
        <v>9.377183687262356</v>
      </c>
      <c r="AJ59" s="3">
        <f t="shared" si="19"/>
        <v>-0.15570407818441123</v>
      </c>
      <c r="AK59" s="2">
        <v>6.2603380747761062E-3</v>
      </c>
      <c r="AL59" s="3"/>
    </row>
    <row r="60" spans="1:38" x14ac:dyDescent="0.35">
      <c r="A60" t="s">
        <v>53</v>
      </c>
      <c r="B60" t="s">
        <v>52</v>
      </c>
      <c r="C60" t="s">
        <v>3</v>
      </c>
      <c r="D60" t="s">
        <v>3</v>
      </c>
      <c r="E60" t="s">
        <v>3</v>
      </c>
      <c r="F60" s="32"/>
      <c r="G60" s="6">
        <f t="shared" si="22"/>
        <v>11.386873851946568</v>
      </c>
      <c r="H60" s="4">
        <f t="shared" si="0"/>
        <v>10.933124135954635</v>
      </c>
      <c r="I60" s="3">
        <f t="shared" si="1"/>
        <v>11.037790507124262</v>
      </c>
      <c r="J60" s="3">
        <f t="shared" si="2"/>
        <v>0.25944762678106548</v>
      </c>
      <c r="K60" s="2">
        <v>2</v>
      </c>
      <c r="L60" s="3">
        <f t="shared" si="3"/>
        <v>10.514458651276122</v>
      </c>
      <c r="M60" s="3">
        <f t="shared" si="4"/>
        <v>0.12861466281903056</v>
      </c>
      <c r="N60" s="2">
        <v>-4.3647500209962997E-2</v>
      </c>
      <c r="O60" s="4">
        <f t="shared" si="5"/>
        <v>11.840623567938501</v>
      </c>
      <c r="P60" s="3">
        <f t="shared" si="6"/>
        <v>12.184972373415071</v>
      </c>
      <c r="Q60" s="3">
        <f t="shared" si="7"/>
        <v>0.54624309335376797</v>
      </c>
      <c r="R60" s="2">
        <v>0.99946764462321069</v>
      </c>
      <c r="S60" s="3">
        <f t="shared" si="8"/>
        <v>8.7414843186493716</v>
      </c>
      <c r="T60" s="3">
        <f t="shared" si="9"/>
        <v>-0.31462892033765699</v>
      </c>
      <c r="U60" s="2">
        <v>5.3278184064597944E-4</v>
      </c>
      <c r="V60" s="3"/>
      <c r="W60" s="6">
        <f t="shared" si="23"/>
        <v>12.115699608556362</v>
      </c>
      <c r="X60" s="4">
        <f t="shared" si="10"/>
        <v>12.004220476464555</v>
      </c>
      <c r="Y60" s="3">
        <f t="shared" si="11"/>
        <v>11.965214737762071</v>
      </c>
      <c r="Z60" s="3">
        <f t="shared" si="12"/>
        <v>0.49130368444051797</v>
      </c>
      <c r="AA60" s="2">
        <v>2.5</v>
      </c>
      <c r="AB60" s="3">
        <f t="shared" si="13"/>
        <v>12.160243431274488</v>
      </c>
      <c r="AC60" s="3">
        <f t="shared" si="14"/>
        <v>0.54006085781862179</v>
      </c>
      <c r="AD60" s="2">
        <v>0.13621936646749933</v>
      </c>
      <c r="AE60" s="4">
        <f t="shared" si="24"/>
        <v>12.227178740648171</v>
      </c>
      <c r="AF60" s="3">
        <f t="shared" si="16"/>
        <v>12.529897572877061</v>
      </c>
      <c r="AG60" s="3">
        <f t="shared" si="17"/>
        <v>0.63247439321926513</v>
      </c>
      <c r="AH60" s="2">
        <v>0.99680940386230055</v>
      </c>
      <c r="AI60" s="3">
        <f t="shared" si="18"/>
        <v>9.5027092505881523</v>
      </c>
      <c r="AJ60" s="3">
        <f t="shared" si="19"/>
        <v>-0.12432268735296187</v>
      </c>
      <c r="AK60" s="2">
        <v>1.523775657388593E-2</v>
      </c>
      <c r="AL60" s="3"/>
    </row>
    <row r="61" spans="1:38" x14ac:dyDescent="0.35">
      <c r="A61" t="s">
        <v>51</v>
      </c>
      <c r="B61" t="s">
        <v>50</v>
      </c>
      <c r="C61" t="s">
        <v>3</v>
      </c>
      <c r="D61" t="s">
        <v>3</v>
      </c>
      <c r="E61" t="s">
        <v>3</v>
      </c>
      <c r="F61" s="32"/>
      <c r="G61" s="6">
        <f t="shared" si="22"/>
        <v>11.016179055643164</v>
      </c>
      <c r="H61" s="4">
        <f t="shared" si="0"/>
        <v>10.933124135954635</v>
      </c>
      <c r="I61" s="3">
        <f t="shared" si="1"/>
        <v>11.037790507124262</v>
      </c>
      <c r="J61" s="3">
        <f t="shared" si="2"/>
        <v>0.25944762678106548</v>
      </c>
      <c r="K61" s="2">
        <v>2</v>
      </c>
      <c r="L61" s="3">
        <f t="shared" si="3"/>
        <v>10.514458651276122</v>
      </c>
      <c r="M61" s="3">
        <f t="shared" si="4"/>
        <v>0.12861466281903056</v>
      </c>
      <c r="N61" s="2">
        <v>-4.3647500209962997E-2</v>
      </c>
      <c r="O61" s="4">
        <f t="shared" si="5"/>
        <v>11.099233975331694</v>
      </c>
      <c r="P61" s="3">
        <f t="shared" si="6"/>
        <v>11.349250691520112</v>
      </c>
      <c r="Q61" s="3">
        <f t="shared" si="7"/>
        <v>0.33731267288002781</v>
      </c>
      <c r="R61" s="2">
        <v>0.97436492995281276</v>
      </c>
      <c r="S61" s="3">
        <f t="shared" si="8"/>
        <v>8.8490835296359407</v>
      </c>
      <c r="T61" s="3">
        <f t="shared" si="9"/>
        <v>-0.28772911759101477</v>
      </c>
      <c r="U61" s="2">
        <v>1.8491179294934934E-3</v>
      </c>
      <c r="V61" s="3"/>
      <c r="W61" s="6">
        <f t="shared" si="23"/>
        <v>11.850784746177009</v>
      </c>
      <c r="X61" s="4">
        <f t="shared" si="10"/>
        <v>12.004220476464555</v>
      </c>
      <c r="Y61" s="3">
        <f t="shared" si="11"/>
        <v>11.965214737762071</v>
      </c>
      <c r="Z61" s="3">
        <f t="shared" si="12"/>
        <v>0.49130368444051797</v>
      </c>
      <c r="AA61" s="2">
        <v>2.5</v>
      </c>
      <c r="AB61" s="3">
        <f t="shared" si="13"/>
        <v>12.160243431274488</v>
      </c>
      <c r="AC61" s="3">
        <f t="shared" si="14"/>
        <v>0.54006085781862179</v>
      </c>
      <c r="AD61" s="2">
        <v>0.13621936646749933</v>
      </c>
      <c r="AE61" s="4">
        <f t="shared" si="24"/>
        <v>11.697349015889465</v>
      </c>
      <c r="AF61" s="3">
        <f t="shared" si="16"/>
        <v>11.975772094054058</v>
      </c>
      <c r="AG61" s="3">
        <f t="shared" si="17"/>
        <v>0.49394302351351471</v>
      </c>
      <c r="AH61" s="2">
        <v>0.96540611059209835</v>
      </c>
      <c r="AI61" s="3">
        <f t="shared" si="18"/>
        <v>9.191541312408118</v>
      </c>
      <c r="AJ61" s="3">
        <f t="shared" si="19"/>
        <v>-0.20211467189797042</v>
      </c>
      <c r="AK61" s="2">
        <v>-7.0165534688971798E-3</v>
      </c>
      <c r="AL61" s="3"/>
    </row>
    <row r="62" spans="1:38" x14ac:dyDescent="0.35">
      <c r="A62" t="s">
        <v>49</v>
      </c>
      <c r="B62" t="s">
        <v>48</v>
      </c>
      <c r="C62" t="s">
        <v>3</v>
      </c>
      <c r="D62" t="s">
        <v>3</v>
      </c>
      <c r="E62" t="s">
        <v>3</v>
      </c>
      <c r="F62" t="s">
        <v>3</v>
      </c>
      <c r="G62" s="6">
        <f t="shared" si="22"/>
        <v>11.106640598764319</v>
      </c>
      <c r="H62" s="4">
        <f t="shared" si="0"/>
        <v>10.933124135954635</v>
      </c>
      <c r="I62" s="3">
        <f t="shared" si="1"/>
        <v>11.037790507124262</v>
      </c>
      <c r="J62" s="3">
        <f t="shared" si="2"/>
        <v>0.25944762678106548</v>
      </c>
      <c r="K62" s="2">
        <v>2</v>
      </c>
      <c r="L62" s="3">
        <f t="shared" si="3"/>
        <v>10.514458651276122</v>
      </c>
      <c r="M62" s="3">
        <f t="shared" si="4"/>
        <v>0.12861466281903056</v>
      </c>
      <c r="N62" s="2">
        <v>-4.3647500209962997E-2</v>
      </c>
      <c r="O62" s="4">
        <f t="shared" si="5"/>
        <v>11.280157061574</v>
      </c>
      <c r="P62" s="3">
        <f t="shared" si="6"/>
        <v>11.597948354852726</v>
      </c>
      <c r="Q62" s="3">
        <f t="shared" si="7"/>
        <v>0.39948708871318139</v>
      </c>
      <c r="R62" s="2">
        <v>0.98183510407546759</v>
      </c>
      <c r="S62" s="3">
        <f t="shared" si="8"/>
        <v>8.4200354220654621</v>
      </c>
      <c r="T62" s="3">
        <f t="shared" si="9"/>
        <v>-0.39499114448363443</v>
      </c>
      <c r="U62" s="2">
        <v>-3.3997263944416378E-3</v>
      </c>
      <c r="V62" s="3"/>
      <c r="W62" s="6">
        <f t="shared" si="23"/>
        <v>12.119849684874083</v>
      </c>
      <c r="X62" s="4">
        <f t="shared" si="10"/>
        <v>12.004220476464555</v>
      </c>
      <c r="Y62" s="3">
        <f t="shared" si="11"/>
        <v>11.965214737762071</v>
      </c>
      <c r="Z62" s="3">
        <f t="shared" si="12"/>
        <v>0.49130368444051797</v>
      </c>
      <c r="AA62" s="2">
        <v>2.5</v>
      </c>
      <c r="AB62" s="3">
        <f t="shared" si="13"/>
        <v>12.160243431274488</v>
      </c>
      <c r="AC62" s="3">
        <f t="shared" si="14"/>
        <v>0.54006085781862179</v>
      </c>
      <c r="AD62" s="2">
        <v>0.13621936646749933</v>
      </c>
      <c r="AE62" s="4">
        <f t="shared" si="24"/>
        <v>12.235478893283611</v>
      </c>
      <c r="AF62" s="3">
        <f t="shared" si="16"/>
        <v>12.563196954185122</v>
      </c>
      <c r="AG62" s="3">
        <f t="shared" si="17"/>
        <v>0.64079923854628051</v>
      </c>
      <c r="AH62" s="2">
        <v>0.99869654003794528</v>
      </c>
      <c r="AI62" s="3">
        <f t="shared" si="18"/>
        <v>9.2860163451700188</v>
      </c>
      <c r="AJ62" s="3">
        <f t="shared" si="19"/>
        <v>-0.17849591370749518</v>
      </c>
      <c r="AK62" s="2">
        <v>-2.5982691576176276E-4</v>
      </c>
      <c r="AL62" s="3"/>
    </row>
    <row r="63" spans="1:38" x14ac:dyDescent="0.35">
      <c r="A63" t="s">
        <v>47</v>
      </c>
      <c r="B63" t="s">
        <v>46</v>
      </c>
      <c r="C63" t="s">
        <v>3</v>
      </c>
      <c r="E63" t="s">
        <v>3</v>
      </c>
      <c r="F63" s="32"/>
      <c r="G63" s="6">
        <f t="shared" si="22"/>
        <v>11.272090420307556</v>
      </c>
      <c r="H63" s="4">
        <f t="shared" si="0"/>
        <v>10.933124135954635</v>
      </c>
      <c r="I63" s="3">
        <f t="shared" si="1"/>
        <v>11.037790507124262</v>
      </c>
      <c r="J63" s="3">
        <f t="shared" si="2"/>
        <v>0.25944762678106548</v>
      </c>
      <c r="K63" s="2">
        <v>2</v>
      </c>
      <c r="L63" s="3">
        <f t="shared" si="3"/>
        <v>10.514458651276122</v>
      </c>
      <c r="M63" s="3">
        <f t="shared" si="4"/>
        <v>0.12861466281903056</v>
      </c>
      <c r="N63" s="2">
        <v>-4.3647500209962997E-2</v>
      </c>
      <c r="O63" s="4">
        <f t="shared" si="5"/>
        <v>11.611056704660479</v>
      </c>
      <c r="P63" s="3">
        <f t="shared" si="6"/>
        <v>11.91326381054763</v>
      </c>
      <c r="Q63" s="3">
        <f t="shared" si="7"/>
        <v>0.47831595263690752</v>
      </c>
      <c r="R63" s="2">
        <v>0.99130628818729793</v>
      </c>
      <c r="S63" s="3">
        <f t="shared" si="8"/>
        <v>8.891192751676126</v>
      </c>
      <c r="T63" s="3">
        <f t="shared" si="9"/>
        <v>-0.27720181208096872</v>
      </c>
      <c r="U63" s="2">
        <v>2.3642693710008711E-3</v>
      </c>
      <c r="V63" s="1"/>
      <c r="W63" s="6">
        <f t="shared" si="23"/>
        <v>11.417186581921751</v>
      </c>
      <c r="X63" s="4">
        <f t="shared" si="10"/>
        <v>10.89322437266744</v>
      </c>
      <c r="Y63" s="3">
        <f t="shared" si="11"/>
        <v>11.965214737762071</v>
      </c>
      <c r="Z63" s="3">
        <f t="shared" si="12"/>
        <v>0.49130368444051797</v>
      </c>
      <c r="AA63" s="2">
        <v>2.5</v>
      </c>
      <c r="AB63" s="3">
        <f t="shared" si="13"/>
        <v>6.6052629122889197</v>
      </c>
      <c r="AC63" s="3">
        <f t="shared" si="14"/>
        <v>-0.84868427192777007</v>
      </c>
      <c r="AD63" s="2">
        <v>0</v>
      </c>
      <c r="AE63" s="4">
        <f t="shared" si="24"/>
        <v>11.94114879117606</v>
      </c>
      <c r="AF63" s="3">
        <f t="shared" si="16"/>
        <v>12.227471547882461</v>
      </c>
      <c r="AG63" s="3">
        <f t="shared" si="17"/>
        <v>0.55686788697061518</v>
      </c>
      <c r="AH63" s="2">
        <v>0.97967037395228895</v>
      </c>
      <c r="AI63" s="3">
        <f t="shared" si="18"/>
        <v>9.3642439808184612</v>
      </c>
      <c r="AJ63" s="3">
        <f t="shared" si="19"/>
        <v>-0.15893900479538475</v>
      </c>
      <c r="AK63" s="2">
        <v>5.3349077725757255E-3</v>
      </c>
      <c r="AL63" s="1"/>
    </row>
    <row r="64" spans="1:38" x14ac:dyDescent="0.35">
      <c r="A64" t="s">
        <v>45</v>
      </c>
      <c r="B64" t="s">
        <v>44</v>
      </c>
      <c r="C64" t="s">
        <v>3</v>
      </c>
      <c r="E64" t="s">
        <v>3</v>
      </c>
      <c r="G64" s="6">
        <f t="shared" si="22"/>
        <v>4.9458234946845296</v>
      </c>
      <c r="H64" s="4">
        <f t="shared" si="0"/>
        <v>0</v>
      </c>
      <c r="I64" s="3">
        <f t="shared" si="1"/>
        <v>0</v>
      </c>
      <c r="J64" s="3">
        <f t="shared" si="2"/>
        <v>-3.6732321896898226</v>
      </c>
      <c r="K64" s="2">
        <v>0</v>
      </c>
      <c r="L64" s="3">
        <f t="shared" si="3"/>
        <v>0</v>
      </c>
      <c r="M64" s="3">
        <f t="shared" si="4"/>
        <v>-5.5353689062557532</v>
      </c>
      <c r="N64" s="2">
        <v>-1</v>
      </c>
      <c r="O64" s="4">
        <f t="shared" si="5"/>
        <v>9.8916469893690593</v>
      </c>
      <c r="P64" s="3">
        <f t="shared" si="6"/>
        <v>9.9295860897792725</v>
      </c>
      <c r="Q64" s="3">
        <f t="shared" si="7"/>
        <v>-1.760347755518174E-2</v>
      </c>
      <c r="R64" s="2">
        <v>0.93172222222222223</v>
      </c>
      <c r="S64" s="3">
        <f t="shared" si="8"/>
        <v>9.5501950856771458</v>
      </c>
      <c r="T64" s="3">
        <f t="shared" si="9"/>
        <v>-0.11245122858071353</v>
      </c>
      <c r="U64" s="2">
        <v>1.0426303905701761E-2</v>
      </c>
      <c r="V64" s="1"/>
      <c r="W64" s="6">
        <f t="shared" si="23"/>
        <v>7.691986822073388</v>
      </c>
      <c r="X64" s="4">
        <f t="shared" si="10"/>
        <v>4.9073794026684379</v>
      </c>
      <c r="Y64" s="3">
        <f t="shared" si="11"/>
        <v>1.8583960864142846</v>
      </c>
      <c r="Z64" s="3">
        <f t="shared" si="12"/>
        <v>-2.0354009783964289</v>
      </c>
      <c r="AA64" s="2">
        <v>1.5</v>
      </c>
      <c r="AB64" s="3">
        <f t="shared" si="13"/>
        <v>17.103312667685053</v>
      </c>
      <c r="AC64" s="3">
        <f t="shared" si="14"/>
        <v>1.7758281669212632</v>
      </c>
      <c r="AD64" s="2">
        <v>0.25743342968293548</v>
      </c>
      <c r="AE64" s="4">
        <f t="shared" si="24"/>
        <v>10.476594241478338</v>
      </c>
      <c r="AF64" s="3">
        <f t="shared" si="16"/>
        <v>10.550497209497051</v>
      </c>
      <c r="AG64" s="3">
        <f t="shared" si="17"/>
        <v>0.13762430237426274</v>
      </c>
      <c r="AH64" s="2">
        <v>0.88463320463320461</v>
      </c>
      <c r="AI64" s="3">
        <f t="shared" si="18"/>
        <v>9.8114675293099296</v>
      </c>
      <c r="AJ64" s="3">
        <f t="shared" si="19"/>
        <v>-4.7133117672517814E-2</v>
      </c>
      <c r="AK64" s="2">
        <v>3.7319731031598025E-2</v>
      </c>
      <c r="AL64" s="1"/>
    </row>
    <row r="65" spans="1:38" x14ac:dyDescent="0.35">
      <c r="A65" t="s">
        <v>43</v>
      </c>
      <c r="B65" t="s">
        <v>42</v>
      </c>
      <c r="C65" t="s">
        <v>3</v>
      </c>
      <c r="D65" t="s">
        <v>3</v>
      </c>
      <c r="E65" t="s">
        <v>3</v>
      </c>
      <c r="F65" t="s">
        <v>3</v>
      </c>
      <c r="G65" s="6">
        <f t="shared" si="22"/>
        <v>11.290755436063439</v>
      </c>
      <c r="H65" s="4">
        <f t="shared" si="0"/>
        <v>10.933124135954635</v>
      </c>
      <c r="I65" s="3">
        <f t="shared" si="1"/>
        <v>11.037790507124262</v>
      </c>
      <c r="J65" s="3">
        <f t="shared" si="2"/>
        <v>0.25944762678106548</v>
      </c>
      <c r="K65" s="2">
        <v>2</v>
      </c>
      <c r="L65" s="3">
        <f t="shared" si="3"/>
        <v>10.514458651276122</v>
      </c>
      <c r="M65" s="3">
        <f t="shared" si="4"/>
        <v>0.12861466281903056</v>
      </c>
      <c r="N65" s="2">
        <v>-4.3647500209962997E-2</v>
      </c>
      <c r="O65" s="4">
        <f t="shared" si="5"/>
        <v>11.64838673617224</v>
      </c>
      <c r="P65" s="3">
        <f t="shared" si="6"/>
        <v>11.957009564616619</v>
      </c>
      <c r="Q65" s="3">
        <f t="shared" si="7"/>
        <v>0.4892523911541547</v>
      </c>
      <c r="R65" s="2">
        <v>0.99262028686200654</v>
      </c>
      <c r="S65" s="3">
        <f t="shared" si="8"/>
        <v>8.8707812801728316</v>
      </c>
      <c r="T65" s="3">
        <f t="shared" si="9"/>
        <v>-0.28230467995679187</v>
      </c>
      <c r="U65" s="2">
        <v>2.1145616238908982E-3</v>
      </c>
      <c r="V65" s="3"/>
      <c r="W65" s="6">
        <f t="shared" si="23"/>
        <v>11.986859099328342</v>
      </c>
      <c r="X65" s="4">
        <f t="shared" si="10"/>
        <v>12.004220476464555</v>
      </c>
      <c r="Y65" s="3">
        <f t="shared" si="11"/>
        <v>11.965214737762071</v>
      </c>
      <c r="Z65" s="3">
        <f t="shared" si="12"/>
        <v>0.49130368444051797</v>
      </c>
      <c r="AA65" s="2">
        <v>2.5</v>
      </c>
      <c r="AB65" s="3">
        <f t="shared" si="13"/>
        <v>12.160243431274488</v>
      </c>
      <c r="AC65" s="3">
        <f t="shared" si="14"/>
        <v>0.54006085781862179</v>
      </c>
      <c r="AD65" s="2">
        <v>0.13621936646749933</v>
      </c>
      <c r="AE65" s="4">
        <f t="shared" si="24"/>
        <v>11.969497722192127</v>
      </c>
      <c r="AF65" s="3">
        <f t="shared" si="16"/>
        <v>12.271962409049511</v>
      </c>
      <c r="AG65" s="3">
        <f t="shared" si="17"/>
        <v>0.56799060226237752</v>
      </c>
      <c r="AH65" s="2">
        <v>0.98219175153637039</v>
      </c>
      <c r="AI65" s="3">
        <f t="shared" si="18"/>
        <v>9.2473155404756646</v>
      </c>
      <c r="AJ65" s="3">
        <f t="shared" si="19"/>
        <v>-0.18817111488108396</v>
      </c>
      <c r="AK65" s="2">
        <v>-3.0276561195374807E-3</v>
      </c>
      <c r="AL65" s="3"/>
    </row>
    <row r="66" spans="1:38" x14ac:dyDescent="0.35">
      <c r="A66" t="s">
        <v>41</v>
      </c>
      <c r="B66" t="s">
        <v>40</v>
      </c>
      <c r="C66" t="s">
        <v>3</v>
      </c>
      <c r="E66" t="s">
        <v>3</v>
      </c>
      <c r="F66" t="s">
        <v>3</v>
      </c>
      <c r="G66" s="6">
        <f t="shared" si="22"/>
        <v>5.8787245501514667</v>
      </c>
      <c r="H66" s="4">
        <f t="shared" si="0"/>
        <v>1.005702366231134</v>
      </c>
      <c r="I66" s="3">
        <f t="shared" si="1"/>
        <v>0</v>
      </c>
      <c r="J66" s="3">
        <f t="shared" si="2"/>
        <v>-2.6900622355721007</v>
      </c>
      <c r="K66" s="2">
        <v>0.5</v>
      </c>
      <c r="L66" s="3">
        <f t="shared" si="3"/>
        <v>5.0285118311556696</v>
      </c>
      <c r="M66" s="3">
        <f t="shared" si="4"/>
        <v>-1.2428720422110826</v>
      </c>
      <c r="N66" s="2">
        <v>-0.27522033632230447</v>
      </c>
      <c r="O66" s="4">
        <f t="shared" si="5"/>
        <v>10.7517467340718</v>
      </c>
      <c r="P66" s="3">
        <f t="shared" si="6"/>
        <v>10.976810095890867</v>
      </c>
      <c r="Q66" s="3">
        <f t="shared" si="7"/>
        <v>0.24420252397271661</v>
      </c>
      <c r="R66" s="2">
        <v>0.96317786827151841</v>
      </c>
      <c r="S66" s="3">
        <f t="shared" si="8"/>
        <v>8.7261764777001911</v>
      </c>
      <c r="T66" s="3">
        <f t="shared" si="9"/>
        <v>-0.31845588057495222</v>
      </c>
      <c r="U66" s="2">
        <v>3.4551036068819485E-4</v>
      </c>
      <c r="V66" s="3"/>
      <c r="W66" s="6">
        <f t="shared" si="23"/>
        <v>11.826379693144453</v>
      </c>
      <c r="X66" s="4">
        <f t="shared" si="10"/>
        <v>12.004220476464555</v>
      </c>
      <c r="Y66" s="3">
        <f t="shared" si="11"/>
        <v>11.965214737762071</v>
      </c>
      <c r="Z66" s="3">
        <f t="shared" si="12"/>
        <v>0.49130368444051797</v>
      </c>
      <c r="AA66" s="2">
        <v>2.5</v>
      </c>
      <c r="AB66" s="3">
        <f t="shared" si="13"/>
        <v>12.160243431274488</v>
      </c>
      <c r="AC66" s="3">
        <f t="shared" si="14"/>
        <v>0.54006085781862179</v>
      </c>
      <c r="AD66" s="2">
        <v>0.13621936646749933</v>
      </c>
      <c r="AE66" s="4">
        <f t="shared" si="24"/>
        <v>11.648538909824353</v>
      </c>
      <c r="AF66" s="3">
        <f t="shared" si="16"/>
        <v>11.907123171064942</v>
      </c>
      <c r="AG66" s="3">
        <f t="shared" si="17"/>
        <v>0.47678079276623569</v>
      </c>
      <c r="AH66" s="2">
        <v>0.9615156519438337</v>
      </c>
      <c r="AI66" s="3">
        <f t="shared" si="18"/>
        <v>9.3212805586590424</v>
      </c>
      <c r="AJ66" s="3">
        <f t="shared" si="19"/>
        <v>-0.16967986033523952</v>
      </c>
      <c r="AK66" s="2">
        <v>2.2622219334533789E-3</v>
      </c>
      <c r="AL66" s="3"/>
    </row>
    <row r="67" spans="1:38" x14ac:dyDescent="0.35">
      <c r="A67" s="16" t="s">
        <v>37</v>
      </c>
      <c r="B67" s="31"/>
      <c r="C67" s="31"/>
      <c r="D67" s="31"/>
      <c r="E67" s="31"/>
      <c r="F67" s="31"/>
      <c r="G67" s="14" t="str">
        <f t="shared" si="22"/>
        <v>ND</v>
      </c>
      <c r="H67" s="6" t="str">
        <f t="shared" si="0"/>
        <v>ND</v>
      </c>
      <c r="I67" s="11" t="str">
        <f t="shared" si="1"/>
        <v>ND</v>
      </c>
      <c r="J67" s="11" t="str">
        <f t="shared" si="2"/>
        <v>ND</v>
      </c>
      <c r="K67" s="10" t="s">
        <v>0</v>
      </c>
      <c r="L67" s="11" t="s">
        <v>0</v>
      </c>
      <c r="M67" s="11" t="s">
        <v>0</v>
      </c>
      <c r="N67" s="30" t="s">
        <v>0</v>
      </c>
      <c r="O67" s="6" t="str">
        <f t="shared" si="5"/>
        <v>ND</v>
      </c>
      <c r="P67" s="11" t="str">
        <f t="shared" si="6"/>
        <v>ND</v>
      </c>
      <c r="Q67" s="11" t="str">
        <f t="shared" si="7"/>
        <v>ND</v>
      </c>
      <c r="R67" s="10" t="s">
        <v>0</v>
      </c>
      <c r="S67" s="11" t="str">
        <f t="shared" si="8"/>
        <v>ND</v>
      </c>
      <c r="T67" s="11" t="str">
        <f t="shared" si="9"/>
        <v>ND</v>
      </c>
      <c r="U67" s="10" t="s">
        <v>0</v>
      </c>
      <c r="V67" s="3"/>
      <c r="W67" s="14" t="str">
        <f t="shared" si="23"/>
        <v>ND</v>
      </c>
      <c r="X67" s="6" t="str">
        <f t="shared" si="10"/>
        <v>ND</v>
      </c>
      <c r="Y67" s="11" t="str">
        <f t="shared" si="11"/>
        <v>ND</v>
      </c>
      <c r="Z67" s="11" t="str">
        <f t="shared" si="12"/>
        <v>ND</v>
      </c>
      <c r="AA67" s="10" t="s">
        <v>0</v>
      </c>
      <c r="AB67" s="11" t="str">
        <f t="shared" si="13"/>
        <v>ND</v>
      </c>
      <c r="AC67" s="11" t="str">
        <f t="shared" si="14"/>
        <v>ND</v>
      </c>
      <c r="AD67" s="10" t="s">
        <v>0</v>
      </c>
      <c r="AE67" s="6" t="str">
        <f t="shared" si="24"/>
        <v>ND</v>
      </c>
      <c r="AF67" s="11" t="str">
        <f t="shared" si="16"/>
        <v>ND</v>
      </c>
      <c r="AG67" s="11" t="str">
        <f t="shared" si="17"/>
        <v>ND</v>
      </c>
      <c r="AH67" s="10" t="s">
        <v>0</v>
      </c>
      <c r="AI67" s="11" t="str">
        <f t="shared" si="18"/>
        <v>ND</v>
      </c>
      <c r="AJ67" s="11" t="str">
        <f t="shared" si="19"/>
        <v>ND</v>
      </c>
      <c r="AK67" s="10" t="s">
        <v>0</v>
      </c>
      <c r="AL67" s="3"/>
    </row>
    <row r="68" spans="1:38" x14ac:dyDescent="0.35">
      <c r="A68" t="s">
        <v>39</v>
      </c>
      <c r="B68" t="s">
        <v>38</v>
      </c>
      <c r="D68" t="s">
        <v>3</v>
      </c>
      <c r="E68" t="s">
        <v>3</v>
      </c>
      <c r="F68" t="s">
        <v>3</v>
      </c>
      <c r="G68" s="6">
        <f t="shared" si="22"/>
        <v>11.399373051875413</v>
      </c>
      <c r="H68" s="4">
        <f t="shared" si="0"/>
        <v>10.933124135954635</v>
      </c>
      <c r="I68" s="3">
        <f t="shared" si="1"/>
        <v>11.037790507124262</v>
      </c>
      <c r="J68" s="3">
        <f t="shared" si="2"/>
        <v>0.25944762678106548</v>
      </c>
      <c r="K68" s="2">
        <v>2</v>
      </c>
      <c r="L68" s="3">
        <f>IF(N68="ND","ND",MIN(MAX((N68-$N$28)/$M$28,-2.5),2.5)*4+10)</f>
        <v>10.514458651276122</v>
      </c>
      <c r="M68" s="3">
        <f>IF(N68="ND","ND",(N68-$N$28)/$M$28)</f>
        <v>0.12861466281903056</v>
      </c>
      <c r="N68" s="2">
        <v>-4.3647500209962997E-2</v>
      </c>
      <c r="O68" s="4">
        <f t="shared" si="5"/>
        <v>11.865621967796191</v>
      </c>
      <c r="P68" s="3">
        <f t="shared" si="6"/>
        <v>12.202711222805235</v>
      </c>
      <c r="Q68" s="3">
        <f t="shared" si="7"/>
        <v>0.55067780570130864</v>
      </c>
      <c r="R68" s="2">
        <v>1.0000004694672577</v>
      </c>
      <c r="S68" s="3">
        <f t="shared" si="8"/>
        <v>8.8318186727148085</v>
      </c>
      <c r="T68" s="3">
        <f t="shared" si="9"/>
        <v>-0.29204533182129783</v>
      </c>
      <c r="U68" s="2">
        <v>1.6379049101256093E-3</v>
      </c>
      <c r="V68" s="1"/>
      <c r="W68" s="6">
        <f t="shared" si="23"/>
        <v>12.069885633602476</v>
      </c>
      <c r="X68" s="4">
        <f t="shared" si="10"/>
        <v>12.004220476464555</v>
      </c>
      <c r="Y68" s="3">
        <f t="shared" si="11"/>
        <v>11.965214737762071</v>
      </c>
      <c r="Z68" s="3">
        <f t="shared" si="12"/>
        <v>0.49130368444051797</v>
      </c>
      <c r="AA68" s="2">
        <v>2.5</v>
      </c>
      <c r="AB68" s="3">
        <f t="shared" si="13"/>
        <v>12.160243431274488</v>
      </c>
      <c r="AC68" s="3">
        <f t="shared" si="14"/>
        <v>0.54006085781862179</v>
      </c>
      <c r="AD68" s="2">
        <v>0.13621936646749933</v>
      </c>
      <c r="AE68" s="4">
        <f t="shared" si="24"/>
        <v>12.135550790740398</v>
      </c>
      <c r="AF68" s="3">
        <f t="shared" si="16"/>
        <v>12.44240477591463</v>
      </c>
      <c r="AG68" s="3">
        <f t="shared" si="17"/>
        <v>0.61060119397865753</v>
      </c>
      <c r="AH68" s="2">
        <v>0.99185102878834175</v>
      </c>
      <c r="AI68" s="3">
        <f t="shared" si="18"/>
        <v>9.373864924172306</v>
      </c>
      <c r="AJ68" s="3">
        <f t="shared" si="19"/>
        <v>-0.15653376895692339</v>
      </c>
      <c r="AK68" s="2">
        <v>6.0229846276425025E-3</v>
      </c>
      <c r="AL68" s="1"/>
    </row>
    <row r="69" spans="1:38" x14ac:dyDescent="0.35">
      <c r="A69" t="s">
        <v>36</v>
      </c>
      <c r="B69" t="s">
        <v>9</v>
      </c>
      <c r="G69" s="6">
        <f t="shared" si="22"/>
        <v>11.301523379102457</v>
      </c>
      <c r="H69" s="4">
        <f t="shared" si="0"/>
        <v>10.933124135954635</v>
      </c>
      <c r="I69" s="3">
        <f t="shared" si="1"/>
        <v>11.037790507124262</v>
      </c>
      <c r="J69" s="3">
        <f t="shared" si="2"/>
        <v>0.25944762678106548</v>
      </c>
      <c r="K69" s="2">
        <v>2</v>
      </c>
      <c r="L69" s="3">
        <f>IF(N69="ND","ND",MIN(MAX((N69-$N$28)/$M$28,-2.5),2.5)*4+10)</f>
        <v>10.514458651276122</v>
      </c>
      <c r="M69" s="3">
        <f>IF(N69="ND","ND",(N69-$N$28)/$M$28)</f>
        <v>0.12861466281903056</v>
      </c>
      <c r="N69" s="2">
        <v>-4.3647500209962997E-2</v>
      </c>
      <c r="O69" s="4">
        <f t="shared" si="5"/>
        <v>11.669922622250279</v>
      </c>
      <c r="P69" s="3">
        <f t="shared" si="6"/>
        <v>11.919331829544749</v>
      </c>
      <c r="Q69" s="3">
        <f t="shared" si="7"/>
        <v>0.4798329573861872</v>
      </c>
      <c r="R69" s="2">
        <v>0.99148855430866245</v>
      </c>
      <c r="S69" s="3">
        <f t="shared" si="8"/>
        <v>9.425239756600055</v>
      </c>
      <c r="T69" s="3">
        <f t="shared" si="9"/>
        <v>-0.14369006084998623</v>
      </c>
      <c r="U69" s="2">
        <v>8.897638336039515E-3</v>
      </c>
      <c r="V69" s="3"/>
      <c r="W69" s="6">
        <f t="shared" si="23"/>
        <v>11.724789530229648</v>
      </c>
      <c r="X69" s="4">
        <f t="shared" si="10"/>
        <v>12.004220476464555</v>
      </c>
      <c r="Y69" s="3">
        <f t="shared" si="11"/>
        <v>11.965214737762071</v>
      </c>
      <c r="Z69" s="3">
        <f t="shared" si="12"/>
        <v>0.49130368444051797</v>
      </c>
      <c r="AA69" s="2">
        <v>2.5</v>
      </c>
      <c r="AB69" s="3">
        <f t="shared" si="13"/>
        <v>12.160243431274488</v>
      </c>
      <c r="AC69" s="3">
        <f t="shared" si="14"/>
        <v>0.54006085781862179</v>
      </c>
      <c r="AD69" s="2">
        <v>0.13621936646749933</v>
      </c>
      <c r="AE69" s="4">
        <f t="shared" si="24"/>
        <v>11.445358583994741</v>
      </c>
      <c r="AF69" s="3">
        <f t="shared" si="16"/>
        <v>11.678028052680132</v>
      </c>
      <c r="AG69" s="3">
        <f t="shared" si="17"/>
        <v>0.41950701317003281</v>
      </c>
      <c r="AH69" s="2">
        <v>0.94853241716334469</v>
      </c>
      <c r="AI69" s="3">
        <f t="shared" si="18"/>
        <v>9.3513333658262194</v>
      </c>
      <c r="AJ69" s="3">
        <f t="shared" si="19"/>
        <v>-0.16216665854344514</v>
      </c>
      <c r="AK69" s="2">
        <v>4.4115580516475017E-3</v>
      </c>
      <c r="AL69" s="3"/>
    </row>
    <row r="70" spans="1:38" x14ac:dyDescent="0.35">
      <c r="A70" t="s">
        <v>35</v>
      </c>
      <c r="B70" t="s">
        <v>7</v>
      </c>
      <c r="G70" s="6">
        <f>AVERAGEIF($F$33:$F68,"&lt;&gt;",G33:G68)</f>
        <v>9.3072767785490136</v>
      </c>
      <c r="H70" s="4"/>
      <c r="I70" s="3"/>
      <c r="J70" s="3"/>
      <c r="K70" s="2">
        <v>1.9004347826086958</v>
      </c>
      <c r="L70" s="3"/>
      <c r="M70" s="3"/>
      <c r="N70" s="2">
        <v>-3.2344007565357824E-2</v>
      </c>
      <c r="O70" s="4"/>
      <c r="P70" s="3"/>
      <c r="Q70" s="3"/>
      <c r="R70" s="2">
        <v>0.96839667041983413</v>
      </c>
      <c r="S70" s="3"/>
      <c r="T70" s="3"/>
      <c r="U70" s="2">
        <v>1.4871559224097997E-2</v>
      </c>
      <c r="V70" s="3"/>
      <c r="W70" s="6">
        <f>AVERAGEIF($F$33:$F68,"&lt;&gt;",W33:W68)</f>
        <v>9.0795898375359023</v>
      </c>
      <c r="X70" s="4"/>
      <c r="Y70" s="3"/>
      <c r="Z70" s="3"/>
      <c r="AA70" s="2">
        <v>2.2291666666666665</v>
      </c>
      <c r="AB70" s="3"/>
      <c r="AC70" s="3"/>
      <c r="AD70" s="2">
        <v>4.7713893368539262E-2</v>
      </c>
      <c r="AE70" s="4"/>
      <c r="AF70" s="3"/>
      <c r="AG70" s="3"/>
      <c r="AH70" s="2"/>
      <c r="AI70" s="3"/>
      <c r="AJ70" s="3"/>
      <c r="AK70" s="2">
        <v>-6.9361624025271462E-3</v>
      </c>
      <c r="AL70" s="3"/>
    </row>
    <row r="71" spans="1:38" x14ac:dyDescent="0.35">
      <c r="A71" t="s">
        <v>34</v>
      </c>
      <c r="B71" t="s">
        <v>33</v>
      </c>
      <c r="G71" s="6">
        <f>AVERAGEIF($F$33:$F68,"",G33:G68)</f>
        <v>9.9947113435150161</v>
      </c>
      <c r="H71" s="4"/>
      <c r="I71" s="3"/>
      <c r="J71" s="3"/>
      <c r="K71" s="2">
        <v>1.7901556776556777</v>
      </c>
      <c r="L71" s="3"/>
      <c r="M71" s="3"/>
      <c r="N71" s="2">
        <v>-4.877989124164761E-2</v>
      </c>
      <c r="O71" s="4"/>
      <c r="P71" s="3"/>
      <c r="Q71" s="3"/>
      <c r="R71" s="2">
        <v>0.97435173935285846</v>
      </c>
      <c r="S71" s="3"/>
      <c r="T71" s="3"/>
      <c r="U71" s="2">
        <v>1.1538004552733794E-2</v>
      </c>
      <c r="V71" s="3"/>
      <c r="W71" s="6">
        <f>AVERAGEIF($F$33:$F68,"",W33:W68)</f>
        <v>9.9707689519668605</v>
      </c>
      <c r="X71" s="4"/>
      <c r="Y71" s="3"/>
      <c r="Z71" s="3"/>
      <c r="AA71" s="2">
        <v>2.2987179487179485</v>
      </c>
      <c r="AB71" s="3"/>
      <c r="AC71" s="3"/>
      <c r="AD71" s="2">
        <v>9.5122418617724191E-2</v>
      </c>
      <c r="AE71" s="4"/>
      <c r="AF71" s="3"/>
      <c r="AG71" s="3"/>
      <c r="AH71" s="2"/>
      <c r="AI71" s="3"/>
      <c r="AJ71" s="3"/>
      <c r="AK71" s="2">
        <v>-1.1049715218589551E-3</v>
      </c>
      <c r="AL71" s="3"/>
    </row>
    <row r="72" spans="1:38" x14ac:dyDescent="0.35">
      <c r="G72" s="1"/>
      <c r="H72" s="1"/>
      <c r="I72" s="1"/>
      <c r="J72" s="1"/>
      <c r="K72" s="8"/>
      <c r="L72" s="1"/>
      <c r="M72" s="1"/>
      <c r="N72" s="8"/>
      <c r="O72" s="1"/>
      <c r="P72" s="1"/>
      <c r="Q72" s="1"/>
      <c r="R72" s="1"/>
      <c r="S72" s="1"/>
      <c r="T72" s="1"/>
      <c r="U72" s="1"/>
      <c r="V72" s="1"/>
      <c r="W72" s="1"/>
      <c r="X72" s="1"/>
      <c r="Y72" s="1"/>
      <c r="Z72" s="1"/>
      <c r="AA72" s="1"/>
      <c r="AB72" s="1"/>
      <c r="AC72" s="1"/>
      <c r="AD72" s="1"/>
      <c r="AE72" s="1"/>
      <c r="AF72" s="1"/>
      <c r="AG72" s="1"/>
      <c r="AH72" s="1"/>
      <c r="AI72" s="1"/>
      <c r="AJ72" s="1"/>
      <c r="AK72" s="8"/>
      <c r="AL72" s="1"/>
    </row>
    <row r="73" spans="1:38" x14ac:dyDescent="0.35">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x14ac:dyDescent="0.35">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x14ac:dyDescent="0.35">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x14ac:dyDescent="0.35">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x14ac:dyDescent="0.35">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x14ac:dyDescent="0.35">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x14ac:dyDescent="0.35">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x14ac:dyDescent="0.35">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sheetData>
  <mergeCells count="35">
    <mergeCell ref="C31:F31"/>
    <mergeCell ref="I31:K31"/>
    <mergeCell ref="L31:N31"/>
    <mergeCell ref="P31:R31"/>
    <mergeCell ref="S31:U31"/>
    <mergeCell ref="G29:G32"/>
    <mergeCell ref="H29:H32"/>
    <mergeCell ref="O29:O32"/>
    <mergeCell ref="I30:K30"/>
    <mergeCell ref="L30:N30"/>
    <mergeCell ref="P30:R30"/>
    <mergeCell ref="S30:U30"/>
    <mergeCell ref="Y30:AA30"/>
    <mergeCell ref="X29:X32"/>
    <mergeCell ref="W29:W32"/>
    <mergeCell ref="AB31:AD31"/>
    <mergeCell ref="Y31:AA31"/>
    <mergeCell ref="AB30:AD30"/>
    <mergeCell ref="AF30:AH30"/>
    <mergeCell ref="AF31:AH31"/>
    <mergeCell ref="AI31:AK31"/>
    <mergeCell ref="AE29:AE32"/>
    <mergeCell ref="AI30:AK30"/>
    <mergeCell ref="G23:U23"/>
    <mergeCell ref="W23:AK23"/>
    <mergeCell ref="G24:U24"/>
    <mergeCell ref="W24:AK24"/>
    <mergeCell ref="I29:K29"/>
    <mergeCell ref="L29:N29"/>
    <mergeCell ref="P29:R29"/>
    <mergeCell ref="S29:U29"/>
    <mergeCell ref="Y29:AA29"/>
    <mergeCell ref="AB29:AD29"/>
    <mergeCell ref="AF29:AH29"/>
    <mergeCell ref="AI29:AK2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6690B-9575-D348-8C82-982C115F2235}">
  <sheetPr>
    <tabColor rgb="FF84AB4C"/>
  </sheetPr>
  <dimension ref="A1:AR81"/>
  <sheetViews>
    <sheetView zoomScale="75" zoomScaleNormal="75" workbookViewId="0">
      <selection activeCell="H4" sqref="H4"/>
    </sheetView>
  </sheetViews>
  <sheetFormatPr defaultColWidth="10.6640625" defaultRowHeight="15.5" x14ac:dyDescent="0.35"/>
  <cols>
    <col min="1" max="1" width="25.83203125" customWidth="1"/>
    <col min="2" max="6" width="10.83203125" customWidth="1"/>
    <col min="7" max="39" width="20.83203125" customWidth="1"/>
    <col min="40" max="44" width="16.33203125" bestFit="1" customWidth="1"/>
  </cols>
  <sheetData>
    <row r="1" spans="1:39" s="44" customFormat="1" ht="22" customHeight="1" x14ac:dyDescent="0.35">
      <c r="A1" s="68" t="s">
        <v>236</v>
      </c>
      <c r="B1" s="46"/>
      <c r="C1" s="46"/>
      <c r="D1" s="46"/>
      <c r="E1" s="46"/>
      <c r="F1" s="46"/>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row>
    <row r="2" spans="1:39" x14ac:dyDescent="0.35">
      <c r="A2" s="16" t="s">
        <v>112</v>
      </c>
      <c r="B2" s="16"/>
      <c r="C2" s="16"/>
      <c r="D2" s="16"/>
      <c r="E2" s="16"/>
      <c r="F2" s="16"/>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row>
    <row r="3" spans="1:39" x14ac:dyDescent="0.35">
      <c r="A3" s="43" t="s">
        <v>117</v>
      </c>
      <c r="B3" t="s">
        <v>283</v>
      </c>
    </row>
    <row r="4" spans="1:39" x14ac:dyDescent="0.35">
      <c r="A4" s="43" t="s">
        <v>261</v>
      </c>
      <c r="B4" t="s">
        <v>262</v>
      </c>
    </row>
    <row r="5" spans="1:39" x14ac:dyDescent="0.35">
      <c r="A5" s="149" t="s">
        <v>241</v>
      </c>
      <c r="B5" t="s">
        <v>130</v>
      </c>
    </row>
    <row r="6" spans="1:39" x14ac:dyDescent="0.35">
      <c r="A6" s="138" t="s">
        <v>255</v>
      </c>
      <c r="B6" t="s">
        <v>129</v>
      </c>
    </row>
    <row r="7" spans="1:39" x14ac:dyDescent="0.35">
      <c r="A7" s="39" t="s">
        <v>260</v>
      </c>
      <c r="B7" t="s">
        <v>127</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row>
    <row r="8" spans="1:39" x14ac:dyDescent="0.35">
      <c r="A8" s="36" t="s">
        <v>114</v>
      </c>
      <c r="B8" s="38">
        <v>0.5</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row>
    <row r="9" spans="1:39" x14ac:dyDescent="0.35">
      <c r="A9" s="36" t="s">
        <v>28</v>
      </c>
      <c r="B9" s="38" t="s">
        <v>333</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row>
    <row r="10" spans="1:39" x14ac:dyDescent="0.35">
      <c r="A10" s="36" t="s">
        <v>114</v>
      </c>
      <c r="B10" s="38">
        <v>0.8</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row>
    <row r="11" spans="1:39" x14ac:dyDescent="0.35">
      <c r="A11" s="36" t="s">
        <v>27</v>
      </c>
      <c r="B11" s="38" t="s">
        <v>334</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row>
    <row r="12" spans="1:39" x14ac:dyDescent="0.35">
      <c r="A12" s="36" t="s">
        <v>114</v>
      </c>
      <c r="B12" s="38">
        <v>0.2</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row>
    <row r="13" spans="1:39" x14ac:dyDescent="0.35">
      <c r="A13" s="39" t="s">
        <v>260</v>
      </c>
      <c r="B13" t="s">
        <v>128</v>
      </c>
    </row>
    <row r="14" spans="1:39" x14ac:dyDescent="0.35">
      <c r="A14" s="36" t="s">
        <v>114</v>
      </c>
      <c r="B14" s="38">
        <v>0.5</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row>
    <row r="15" spans="1:39" x14ac:dyDescent="0.35">
      <c r="A15" s="36" t="s">
        <v>28</v>
      </c>
      <c r="B15" t="s">
        <v>335</v>
      </c>
    </row>
    <row r="16" spans="1:39" x14ac:dyDescent="0.35">
      <c r="A16" s="36" t="s">
        <v>114</v>
      </c>
      <c r="B16" s="38">
        <v>0.8</v>
      </c>
    </row>
    <row r="17" spans="1:44" x14ac:dyDescent="0.35">
      <c r="A17" s="36" t="s">
        <v>27</v>
      </c>
      <c r="B17" t="s">
        <v>336</v>
      </c>
      <c r="C17" s="41"/>
      <c r="D17" s="41"/>
      <c r="E17" s="41"/>
      <c r="F17" s="41"/>
      <c r="G17" s="41"/>
      <c r="H17" s="41"/>
      <c r="I17" s="41"/>
      <c r="J17" s="41"/>
      <c r="K17" s="41"/>
      <c r="L17" s="41"/>
      <c r="M17" s="41"/>
      <c r="N17" s="41"/>
      <c r="O17" s="41"/>
      <c r="P17" s="41"/>
      <c r="Q17" s="41"/>
      <c r="R17" s="41"/>
      <c r="S17" s="41"/>
      <c r="T17" s="41"/>
      <c r="U17" s="41"/>
      <c r="V17" s="40"/>
      <c r="W17" s="41"/>
      <c r="X17" s="41"/>
      <c r="Y17" s="41"/>
      <c r="Z17" s="41"/>
      <c r="AA17" s="41"/>
      <c r="AB17" s="41"/>
      <c r="AC17" s="41"/>
      <c r="AD17" s="41"/>
      <c r="AE17" s="41"/>
      <c r="AF17" s="41"/>
      <c r="AG17" s="41"/>
      <c r="AH17" s="41"/>
      <c r="AI17" s="41"/>
      <c r="AJ17" s="41"/>
      <c r="AK17" s="41"/>
      <c r="AL17" s="40"/>
      <c r="AM17" s="40"/>
    </row>
    <row r="18" spans="1:44" x14ac:dyDescent="0.35">
      <c r="A18" s="36" t="s">
        <v>114</v>
      </c>
      <c r="B18" s="38">
        <v>0.2</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row>
    <row r="19" spans="1:44" x14ac:dyDescent="0.35">
      <c r="A19" s="36" t="s">
        <v>113</v>
      </c>
      <c r="B19" s="24" t="s">
        <v>246</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row>
    <row r="20" spans="1:44" x14ac:dyDescent="0.35">
      <c r="C20" s="24"/>
      <c r="D20" s="24"/>
      <c r="E20" s="24"/>
      <c r="F20" s="24"/>
      <c r="G20" s="24"/>
      <c r="H20" s="24"/>
      <c r="I20" s="24"/>
      <c r="J20" s="24"/>
      <c r="K20" s="24"/>
      <c r="L20" s="24"/>
      <c r="M20" s="24"/>
      <c r="N20" s="24"/>
      <c r="O20" s="24"/>
      <c r="P20" s="24"/>
      <c r="Q20" s="24"/>
      <c r="R20" s="24"/>
      <c r="S20" s="24"/>
      <c r="T20" s="24"/>
      <c r="U20" s="24"/>
      <c r="V20" s="24"/>
      <c r="AL20" s="24"/>
      <c r="AM20" s="24"/>
    </row>
    <row r="21" spans="1:44" x14ac:dyDescent="0.35">
      <c r="C21" s="24"/>
      <c r="D21" s="24"/>
      <c r="E21" s="24"/>
      <c r="F21" s="24"/>
      <c r="V21" s="24"/>
      <c r="W21" s="24"/>
      <c r="X21" s="24"/>
      <c r="Y21" s="24"/>
      <c r="Z21" s="24"/>
      <c r="AA21" s="24"/>
      <c r="AB21" s="24"/>
      <c r="AC21" s="24"/>
      <c r="AD21" s="24"/>
      <c r="AE21" s="24"/>
      <c r="AF21" s="24"/>
      <c r="AG21" s="24"/>
      <c r="AH21" s="24"/>
      <c r="AI21" s="24"/>
      <c r="AJ21" s="24"/>
      <c r="AK21" s="24"/>
      <c r="AL21" s="24"/>
      <c r="AM21" s="24"/>
    </row>
    <row r="22" spans="1:44" x14ac:dyDescent="0.35">
      <c r="C22" s="24"/>
      <c r="D22" s="24"/>
      <c r="E22" s="24"/>
      <c r="F22" s="24"/>
      <c r="V22" s="50"/>
      <c r="AL22" s="50"/>
      <c r="AM22" s="50"/>
      <c r="AN22" s="50"/>
      <c r="AO22" s="50"/>
      <c r="AP22" s="50"/>
      <c r="AQ22" s="50"/>
      <c r="AR22" s="50"/>
    </row>
    <row r="23" spans="1:44" x14ac:dyDescent="0.35">
      <c r="C23" s="24"/>
      <c r="D23" s="24"/>
      <c r="E23" s="24"/>
      <c r="F23" s="24"/>
      <c r="G23" s="214" t="s">
        <v>236</v>
      </c>
      <c r="H23" s="214"/>
      <c r="I23" s="214"/>
      <c r="J23" s="214"/>
      <c r="K23" s="214"/>
      <c r="L23" s="214"/>
      <c r="M23" s="214"/>
      <c r="N23" s="214"/>
      <c r="O23" s="214"/>
      <c r="P23" s="214"/>
      <c r="Q23" s="214"/>
      <c r="R23" s="214"/>
      <c r="S23" s="214"/>
      <c r="T23" s="214"/>
      <c r="U23" s="214"/>
      <c r="V23" s="50"/>
      <c r="W23" s="214" t="s">
        <v>236</v>
      </c>
      <c r="X23" s="214"/>
      <c r="Y23" s="214"/>
      <c r="Z23" s="214"/>
      <c r="AA23" s="214"/>
      <c r="AB23" s="214"/>
      <c r="AC23" s="214"/>
      <c r="AD23" s="214"/>
      <c r="AE23" s="214"/>
      <c r="AF23" s="214"/>
      <c r="AG23" s="214"/>
      <c r="AH23" s="214"/>
      <c r="AI23" s="214"/>
      <c r="AJ23" s="214"/>
      <c r="AK23" s="214"/>
      <c r="AL23" s="50"/>
      <c r="AM23" s="50"/>
      <c r="AN23" s="50"/>
      <c r="AO23" s="50"/>
      <c r="AP23" s="50"/>
      <c r="AQ23" s="50"/>
      <c r="AR23" s="50"/>
    </row>
    <row r="24" spans="1:44" x14ac:dyDescent="0.35">
      <c r="C24" s="24"/>
      <c r="D24" s="24"/>
      <c r="E24" s="24"/>
      <c r="F24" s="24"/>
      <c r="G24" s="251" t="s">
        <v>112</v>
      </c>
      <c r="H24" s="251"/>
      <c r="I24" s="251"/>
      <c r="J24" s="251"/>
      <c r="K24" s="251"/>
      <c r="L24" s="251"/>
      <c r="M24" s="251"/>
      <c r="N24" s="251"/>
      <c r="O24" s="251"/>
      <c r="P24" s="251"/>
      <c r="Q24" s="251"/>
      <c r="R24" s="251"/>
      <c r="S24" s="251"/>
      <c r="T24" s="251"/>
      <c r="U24" s="251"/>
      <c r="V24" s="24"/>
      <c r="W24" s="251" t="s">
        <v>111</v>
      </c>
      <c r="X24" s="251"/>
      <c r="Y24" s="251"/>
      <c r="Z24" s="251"/>
      <c r="AA24" s="251"/>
      <c r="AB24" s="251"/>
      <c r="AC24" s="251"/>
      <c r="AD24" s="251"/>
      <c r="AE24" s="251"/>
      <c r="AF24" s="251"/>
      <c r="AG24" s="251"/>
      <c r="AH24" s="251"/>
      <c r="AI24" s="251"/>
      <c r="AJ24" s="251"/>
      <c r="AK24" s="251"/>
      <c r="AL24" s="24"/>
      <c r="AM24" s="24"/>
      <c r="AN24" s="24"/>
      <c r="AO24" s="24"/>
      <c r="AP24" s="24"/>
      <c r="AQ24" s="24"/>
      <c r="AR24" s="24"/>
    </row>
    <row r="25" spans="1:44" x14ac:dyDescent="0.35">
      <c r="C25" s="24"/>
      <c r="D25" s="24"/>
      <c r="E25" s="24"/>
      <c r="F25" s="24"/>
      <c r="H25" s="24"/>
      <c r="I25" s="24"/>
      <c r="J25" s="24"/>
      <c r="K25" s="24"/>
      <c r="L25" s="24"/>
      <c r="M25" s="24"/>
      <c r="N25" s="24"/>
      <c r="O25" s="24"/>
      <c r="P25" s="24"/>
      <c r="Q25" s="24"/>
      <c r="R25" s="24"/>
      <c r="S25" s="24"/>
      <c r="T25" s="24"/>
      <c r="U25" s="24"/>
      <c r="V25" s="24"/>
      <c r="X25" s="24"/>
      <c r="Y25" s="24"/>
      <c r="Z25" s="24"/>
      <c r="AA25" s="24"/>
      <c r="AB25" s="24"/>
      <c r="AC25" s="24"/>
      <c r="AD25" s="24"/>
      <c r="AE25" s="24"/>
      <c r="AF25" s="24"/>
      <c r="AG25" s="24"/>
      <c r="AH25" s="24"/>
      <c r="AI25" s="24"/>
      <c r="AJ25" s="24"/>
      <c r="AK25" s="24"/>
      <c r="AL25" s="24"/>
      <c r="AM25" s="24"/>
      <c r="AN25" s="24"/>
      <c r="AO25" s="24"/>
      <c r="AP25" s="24"/>
      <c r="AQ25" s="24"/>
      <c r="AR25" s="24"/>
    </row>
    <row r="26" spans="1:44" x14ac:dyDescent="0.35">
      <c r="C26" s="24"/>
      <c r="D26" s="24"/>
      <c r="E26" s="24"/>
      <c r="F26" s="24"/>
      <c r="G26" s="136" t="s">
        <v>256</v>
      </c>
      <c r="H26" s="24"/>
      <c r="O26" s="24"/>
      <c r="U26" s="24"/>
      <c r="V26" s="24"/>
      <c r="W26" s="136" t="s">
        <v>257</v>
      </c>
      <c r="X26" s="24"/>
      <c r="AE26" s="24"/>
      <c r="AK26" s="24"/>
      <c r="AL26" s="24"/>
    </row>
    <row r="27" spans="1:44" x14ac:dyDescent="0.35">
      <c r="C27" s="24"/>
      <c r="D27" s="24"/>
      <c r="E27" s="24"/>
      <c r="F27" s="24"/>
      <c r="G27" s="144" t="s">
        <v>255</v>
      </c>
      <c r="H27" s="150" t="s">
        <v>32</v>
      </c>
      <c r="I27" s="27" t="s">
        <v>32</v>
      </c>
      <c r="J27" s="26" t="s">
        <v>31</v>
      </c>
      <c r="K27" s="28" t="s">
        <v>30</v>
      </c>
      <c r="L27" s="27" t="s">
        <v>32</v>
      </c>
      <c r="M27" s="26" t="s">
        <v>31</v>
      </c>
      <c r="N27" s="25" t="s">
        <v>30</v>
      </c>
      <c r="O27" s="150" t="s">
        <v>32</v>
      </c>
      <c r="P27" s="27" t="s">
        <v>32</v>
      </c>
      <c r="Q27" s="26" t="s">
        <v>31</v>
      </c>
      <c r="R27" s="28" t="s">
        <v>30</v>
      </c>
      <c r="S27" s="27" t="s">
        <v>32</v>
      </c>
      <c r="T27" s="26" t="s">
        <v>31</v>
      </c>
      <c r="U27" s="25" t="s">
        <v>30</v>
      </c>
      <c r="V27" s="24"/>
      <c r="W27" s="144" t="s">
        <v>255</v>
      </c>
      <c r="X27" s="150" t="s">
        <v>32</v>
      </c>
      <c r="Y27" s="27" t="s">
        <v>32</v>
      </c>
      <c r="Z27" s="26" t="s">
        <v>31</v>
      </c>
      <c r="AA27" s="28" t="s">
        <v>30</v>
      </c>
      <c r="AB27" s="27" t="s">
        <v>32</v>
      </c>
      <c r="AC27" s="26" t="s">
        <v>31</v>
      </c>
      <c r="AD27" s="28" t="s">
        <v>30</v>
      </c>
      <c r="AE27" s="150" t="s">
        <v>32</v>
      </c>
      <c r="AF27" s="27" t="s">
        <v>32</v>
      </c>
      <c r="AG27" s="26" t="s">
        <v>31</v>
      </c>
      <c r="AH27" s="25" t="s">
        <v>30</v>
      </c>
      <c r="AI27" s="27" t="s">
        <v>32</v>
      </c>
      <c r="AJ27" s="26" t="s">
        <v>31</v>
      </c>
      <c r="AK27" s="25" t="s">
        <v>30</v>
      </c>
      <c r="AL27" s="24"/>
      <c r="AM27" s="24"/>
    </row>
    <row r="28" spans="1:44" x14ac:dyDescent="0.35">
      <c r="C28" s="24"/>
      <c r="D28" s="24"/>
      <c r="E28" s="24"/>
      <c r="F28" s="24"/>
      <c r="G28" s="24"/>
      <c r="H28" s="23">
        <v>0.5</v>
      </c>
      <c r="I28" s="22">
        <v>0.8</v>
      </c>
      <c r="J28" s="22">
        <f>_xlfn.STDEV.P(K33:K69)</f>
        <v>8.2917973119820996</v>
      </c>
      <c r="K28" s="22">
        <f>AVERAGE(K33:K69)</f>
        <v>80.310606060606062</v>
      </c>
      <c r="L28" s="22">
        <v>0.2</v>
      </c>
      <c r="M28" s="22">
        <f>_xlfn.STDEV.P(N33:N69)</f>
        <v>2.7885021512663866E-2</v>
      </c>
      <c r="N28" s="5">
        <f>AVERAGE(N33:N69)</f>
        <v>4.9910556060931928E-2</v>
      </c>
      <c r="O28" s="23">
        <v>0.5</v>
      </c>
      <c r="P28" s="22">
        <v>0.8</v>
      </c>
      <c r="Q28" s="22">
        <f>_xlfn.STDEV.P(R33:R69)</f>
        <v>14.946897274049711</v>
      </c>
      <c r="R28" s="22">
        <f>AVERAGE(R33:R69)</f>
        <v>36.860648836408352</v>
      </c>
      <c r="S28" s="22">
        <v>0.2</v>
      </c>
      <c r="T28" s="22">
        <f>_xlfn.STDEV.P(U33:U69)</f>
        <v>0.62481563467278312</v>
      </c>
      <c r="U28" s="5">
        <f>AVERAGE(U33:U69)</f>
        <v>0.22807770260380678</v>
      </c>
      <c r="V28" s="22"/>
      <c r="W28" s="24"/>
      <c r="X28" s="23">
        <v>0.5</v>
      </c>
      <c r="Y28" s="22">
        <v>0.8</v>
      </c>
      <c r="Z28" s="22">
        <f>_xlfn.STDEV.P(AA33:AA69)</f>
        <v>10.360316675476795</v>
      </c>
      <c r="AA28" s="22">
        <f>AVERAGE(AA33:AA69)</f>
        <v>63.566666666666663</v>
      </c>
      <c r="AB28" s="22">
        <v>0.2</v>
      </c>
      <c r="AC28" s="22">
        <f>_xlfn.STDEV.P(AD33:AD69)</f>
        <v>6.1518670000288225E-2</v>
      </c>
      <c r="AD28" s="22">
        <f>AVERAGE(AD33:AD69)</f>
        <v>7.9442449092660419E-2</v>
      </c>
      <c r="AE28" s="23">
        <v>0.5</v>
      </c>
      <c r="AF28" s="22">
        <v>0.8</v>
      </c>
      <c r="AG28" s="22">
        <f>_xlfn.STDEV.P(AH33:AH69)</f>
        <v>15.396384926114546</v>
      </c>
      <c r="AH28" s="5">
        <f>AVERAGE(AH33:AH69)</f>
        <v>30.315372907340347</v>
      </c>
      <c r="AI28" s="22">
        <v>0.2</v>
      </c>
      <c r="AJ28" s="22">
        <f>_xlfn.STDEV.P(AK33:AK69)</f>
        <v>0.1496976253524521</v>
      </c>
      <c r="AK28" s="5">
        <f>AVERAGE(AK33:AK69)</f>
        <v>4.676811114508149E-2</v>
      </c>
      <c r="AL28" s="22"/>
      <c r="AM28" s="22"/>
    </row>
    <row r="29" spans="1:44" ht="16" customHeight="1" x14ac:dyDescent="0.35">
      <c r="A29" s="21" t="s">
        <v>110</v>
      </c>
      <c r="B29" s="21"/>
      <c r="C29" s="21"/>
      <c r="D29" s="21"/>
      <c r="E29" s="21"/>
      <c r="F29" s="21"/>
      <c r="G29" s="246" t="s">
        <v>259</v>
      </c>
      <c r="H29" s="244" t="s">
        <v>281</v>
      </c>
      <c r="I29" s="238" t="s">
        <v>28</v>
      </c>
      <c r="J29" s="248"/>
      <c r="K29" s="248"/>
      <c r="L29" s="248" t="s">
        <v>27</v>
      </c>
      <c r="M29" s="248"/>
      <c r="N29" s="240"/>
      <c r="O29" s="244" t="s">
        <v>281</v>
      </c>
      <c r="P29" s="238" t="s">
        <v>28</v>
      </c>
      <c r="Q29" s="248"/>
      <c r="R29" s="248"/>
      <c r="S29" s="248" t="s">
        <v>27</v>
      </c>
      <c r="T29" s="248"/>
      <c r="U29" s="240"/>
      <c r="V29" s="20"/>
      <c r="W29" s="246" t="s">
        <v>259</v>
      </c>
      <c r="X29" s="244" t="s">
        <v>281</v>
      </c>
      <c r="Y29" s="238" t="s">
        <v>28</v>
      </c>
      <c r="Z29" s="248"/>
      <c r="AA29" s="248"/>
      <c r="AB29" s="248" t="s">
        <v>27</v>
      </c>
      <c r="AC29" s="248"/>
      <c r="AD29" s="240"/>
      <c r="AE29" s="244" t="s">
        <v>281</v>
      </c>
      <c r="AF29" s="238" t="s">
        <v>28</v>
      </c>
      <c r="AG29" s="248"/>
      <c r="AH29" s="248"/>
      <c r="AI29" s="248" t="s">
        <v>27</v>
      </c>
      <c r="AJ29" s="248"/>
      <c r="AK29" s="240"/>
      <c r="AL29" s="20"/>
      <c r="AM29" s="20"/>
    </row>
    <row r="30" spans="1:44" x14ac:dyDescent="0.35">
      <c r="C30" s="19"/>
      <c r="D30" s="19"/>
      <c r="E30" s="19"/>
      <c r="F30" s="19"/>
      <c r="G30" s="246"/>
      <c r="H30" s="244"/>
      <c r="I30" s="204" t="s">
        <v>126</v>
      </c>
      <c r="J30" s="204"/>
      <c r="K30" s="208"/>
      <c r="L30" s="204" t="s">
        <v>126</v>
      </c>
      <c r="M30" s="204"/>
      <c r="N30" s="208"/>
      <c r="O30" s="244"/>
      <c r="P30" s="204" t="s">
        <v>125</v>
      </c>
      <c r="Q30" s="204"/>
      <c r="R30" s="208"/>
      <c r="S30" s="204" t="s">
        <v>125</v>
      </c>
      <c r="T30" s="204"/>
      <c r="U30" s="208"/>
      <c r="V30" s="19"/>
      <c r="W30" s="246"/>
      <c r="X30" s="244"/>
      <c r="Y30" s="204" t="s">
        <v>126</v>
      </c>
      <c r="Z30" s="204"/>
      <c r="AA30" s="208"/>
      <c r="AB30" s="204" t="s">
        <v>126</v>
      </c>
      <c r="AC30" s="204"/>
      <c r="AD30" s="208"/>
      <c r="AE30" s="244"/>
      <c r="AF30" s="204" t="s">
        <v>125</v>
      </c>
      <c r="AG30" s="204"/>
      <c r="AH30" s="208"/>
      <c r="AI30" s="204" t="s">
        <v>125</v>
      </c>
      <c r="AJ30" s="204"/>
      <c r="AK30" s="208"/>
      <c r="AL30" s="19"/>
      <c r="AM30" s="19"/>
    </row>
    <row r="31" spans="1:44" x14ac:dyDescent="0.35">
      <c r="C31" s="204" t="s">
        <v>23</v>
      </c>
      <c r="D31" s="204"/>
      <c r="E31" s="204"/>
      <c r="F31" s="204"/>
      <c r="G31" s="246"/>
      <c r="H31" s="244"/>
      <c r="I31" s="204" t="s">
        <v>20</v>
      </c>
      <c r="J31" s="204"/>
      <c r="K31" s="208"/>
      <c r="L31" s="237" t="s">
        <v>124</v>
      </c>
      <c r="M31" s="204"/>
      <c r="N31" s="208"/>
      <c r="O31" s="244"/>
      <c r="P31" s="204" t="s">
        <v>123</v>
      </c>
      <c r="Q31" s="204"/>
      <c r="R31" s="208"/>
      <c r="S31" s="237" t="s">
        <v>122</v>
      </c>
      <c r="T31" s="204"/>
      <c r="U31" s="208"/>
      <c r="W31" s="246"/>
      <c r="X31" s="244"/>
      <c r="Y31" s="204" t="s">
        <v>121</v>
      </c>
      <c r="Z31" s="204"/>
      <c r="AA31" s="208"/>
      <c r="AB31" s="237" t="s">
        <v>120</v>
      </c>
      <c r="AC31" s="204"/>
      <c r="AD31" s="208"/>
      <c r="AE31" s="244"/>
      <c r="AF31" s="204" t="s">
        <v>16</v>
      </c>
      <c r="AG31" s="204"/>
      <c r="AH31" s="208"/>
      <c r="AI31" s="237" t="s">
        <v>119</v>
      </c>
      <c r="AJ31" s="204"/>
      <c r="AK31" s="208"/>
    </row>
    <row r="32" spans="1:44" x14ac:dyDescent="0.35">
      <c r="A32" s="18" t="s">
        <v>12</v>
      </c>
      <c r="B32" s="18" t="s">
        <v>11</v>
      </c>
      <c r="C32" s="18" t="s">
        <v>10</v>
      </c>
      <c r="D32" s="18" t="s">
        <v>9</v>
      </c>
      <c r="E32" s="18" t="s">
        <v>8</v>
      </c>
      <c r="F32" s="18" t="s">
        <v>7</v>
      </c>
      <c r="G32" s="247"/>
      <c r="H32" s="245"/>
      <c r="I32" s="18" t="s">
        <v>6</v>
      </c>
      <c r="J32" s="18" t="s">
        <v>5</v>
      </c>
      <c r="K32" s="17" t="s">
        <v>4</v>
      </c>
      <c r="L32" s="18" t="s">
        <v>6</v>
      </c>
      <c r="M32" s="18" t="s">
        <v>5</v>
      </c>
      <c r="N32" s="17" t="s">
        <v>4</v>
      </c>
      <c r="O32" s="245"/>
      <c r="P32" s="18" t="s">
        <v>6</v>
      </c>
      <c r="Q32" s="18" t="s">
        <v>5</v>
      </c>
      <c r="R32" s="17" t="s">
        <v>4</v>
      </c>
      <c r="S32" s="18" t="s">
        <v>6</v>
      </c>
      <c r="T32" s="18" t="s">
        <v>5</v>
      </c>
      <c r="U32" s="17" t="s">
        <v>4</v>
      </c>
      <c r="W32" s="247"/>
      <c r="X32" s="245"/>
      <c r="Y32" s="18" t="s">
        <v>6</v>
      </c>
      <c r="Z32" s="18" t="s">
        <v>5</v>
      </c>
      <c r="AA32" s="17" t="s">
        <v>4</v>
      </c>
      <c r="AB32" s="18" t="s">
        <v>6</v>
      </c>
      <c r="AC32" s="18" t="s">
        <v>5</v>
      </c>
      <c r="AD32" s="17" t="s">
        <v>4</v>
      </c>
      <c r="AE32" s="245"/>
      <c r="AF32" s="18" t="s">
        <v>6</v>
      </c>
      <c r="AG32" s="18" t="s">
        <v>5</v>
      </c>
      <c r="AH32" s="17" t="s">
        <v>4</v>
      </c>
      <c r="AI32" s="18" t="s">
        <v>6</v>
      </c>
      <c r="AJ32" s="18" t="s">
        <v>5</v>
      </c>
      <c r="AK32" s="17" t="s">
        <v>4</v>
      </c>
    </row>
    <row r="33" spans="1:39" x14ac:dyDescent="0.35">
      <c r="A33" t="s">
        <v>109</v>
      </c>
      <c r="B33" t="s">
        <v>108</v>
      </c>
      <c r="C33" t="s">
        <v>3</v>
      </c>
      <c r="E33" t="s">
        <v>3</v>
      </c>
      <c r="F33" t="s">
        <v>3</v>
      </c>
      <c r="G33" s="6">
        <f t="shared" ref="G33:G41" si="0">IF(O33="ND","ND",(O33*$O$28)+IF(H33="ND","ND",(H33*$H$28)))</f>
        <v>8.887198131832001</v>
      </c>
      <c r="H33" s="4">
        <f t="shared" ref="H33:H69" si="1">IF(I33="ND","ND",(I33*$I$28)+IF(L33="ND","ND",(L33*$L$28)))</f>
        <v>11.599754838599164</v>
      </c>
      <c r="I33" s="3">
        <f t="shared" ref="I33:I69" si="2">IF(K33="ND","ND",MIN(MAX((K33-$K$28)/$J$28,-2.5),2.5)*4+10)</f>
        <v>12.262184548393389</v>
      </c>
      <c r="J33" s="3">
        <f t="shared" ref="J33:J69" si="3">IF(K33="ND","ND",(K33-$K$28)/$J$28)</f>
        <v>0.56554613709834745</v>
      </c>
      <c r="K33" s="5">
        <v>85</v>
      </c>
      <c r="L33" s="3">
        <f t="shared" ref="L33:L69" si="4">IF(N33="ND","ND",MIN(MAX((N33-$N$28)/$M$28,-2.5),2.5)*4+10)</f>
        <v>8.9500359994222691</v>
      </c>
      <c r="M33" s="3">
        <f t="shared" ref="M33:M69" si="5">IF(N33="ND","ND",(N33-$N$28)/$M$28)</f>
        <v>-0.26249100014443255</v>
      </c>
      <c r="N33" s="2">
        <v>4.2590988875023772E-2</v>
      </c>
      <c r="O33" s="4">
        <f>IF(P33="ND","ND",(P33*$P$28)+IF(S33="ND","ND",(S33*$S$28)))</f>
        <v>6.1746414250648396</v>
      </c>
      <c r="P33" s="3">
        <f t="shared" ref="P33:P69" si="6">IF(R33="ND","ND",MIN(MAX((R33-$R$28)/$Q$28,-2.5),2.5)*4+10)</f>
        <v>5.5830326391015079</v>
      </c>
      <c r="Q33" s="3">
        <f t="shared" ref="Q33:Q69" si="7">IF(R33="ND","ND",(R33-$R$28)/$Q$28)</f>
        <v>-1.104241840224623</v>
      </c>
      <c r="R33" s="2">
        <v>20.355659484863299</v>
      </c>
      <c r="S33" s="3">
        <f t="shared" ref="S33:S69" si="8">IF(U33="ND","ND",MIN(MAX((U33-$U$28)/$T$28,-2.5),2.5)*4+10)</f>
        <v>8.5410765689181662</v>
      </c>
      <c r="T33" s="3">
        <f t="shared" ref="T33:T69" si="9">IF(U33="ND","ND",(U33-$U$28)/$T$28)</f>
        <v>-0.36473085777045833</v>
      </c>
      <c r="U33" s="33">
        <v>1.881602212092659E-4</v>
      </c>
      <c r="V33" s="3"/>
      <c r="W33" s="6">
        <f>IF(X33="ND","ND",(X33*$X$28)+IF(AE33="ND","ND",(AE33*$AE$28)))</f>
        <v>9.5439140142804817</v>
      </c>
      <c r="X33" s="4">
        <f t="shared" ref="X33:X69" si="10">IF(Y33="ND","ND",(Y33*$Y$28)+IF(AB33="ND","ND",(AB33*$AB$28)))</f>
        <v>11.403663874951253</v>
      </c>
      <c r="Y33" s="3">
        <f t="shared" ref="Y33:Y69" si="11">IF(AA33="ND","ND",MIN(MAX((AA33-$AA$28)/$Z$28,-2.5),2.5)*4+10)</f>
        <v>12.097747975674995</v>
      </c>
      <c r="Z33" s="3">
        <f t="shared" ref="Z33:Z69" si="12">IF(AA33="ND","ND",(AA33-$AA$28)/$Z$28)</f>
        <v>0.52443699391874887</v>
      </c>
      <c r="AA33" s="5">
        <v>69</v>
      </c>
      <c r="AB33" s="3">
        <f t="shared" ref="AB33:AB69" si="13">IF(AD33="ND","ND",MIN(MAX((AD33-$AD$28)/$AC$28,-2.5),2.5)*4+10)</f>
        <v>8.6273274720562796</v>
      </c>
      <c r="AC33" s="3">
        <f t="shared" ref="AC33:AC69" si="14">IF(AD33="ND","ND",(AD33-$AD$28)/$AC$28)</f>
        <v>-0.34316813198593016</v>
      </c>
      <c r="AD33" s="2">
        <v>5.8331202026402629E-2</v>
      </c>
      <c r="AE33" s="4">
        <f t="shared" ref="AE33:AE69" si="15">IF(AF33="ND","ND",(AF33*$AF$28)+IF(AI33="ND","ND",(AI33*$AI$28)))</f>
        <v>7.6841641536097089</v>
      </c>
      <c r="AF33" s="3">
        <f t="shared" ref="AF33:AF69" si="16">IF(AH33="ND","ND",MIN(MAX((AH33-$AH$28)/$AG$28,-2.5),2.5)*4+10)</f>
        <v>7.4094699440694765</v>
      </c>
      <c r="AG33" s="3">
        <f t="shared" ref="AG33:AG69" si="17">IF(AH33="ND","ND",(AH33-$AH$28)/$AG$28)</f>
        <v>-0.647632513982631</v>
      </c>
      <c r="AH33" s="2">
        <v>20.344173431396499</v>
      </c>
      <c r="AI33" s="3">
        <f t="shared" ref="AI33:AI69" si="18">IF(AK33="ND","ND",MIN(MAX((AK33-$AK$28)/$AJ$28,-2.5),2.5)*4+10)</f>
        <v>8.7829409917706354</v>
      </c>
      <c r="AJ33" s="3">
        <f t="shared" ref="AJ33:AJ69" si="19">IF(AK33="ND","ND",(AK33-$AK$28)/$AJ$28)</f>
        <v>-0.30426475205734121</v>
      </c>
      <c r="AK33" s="2">
        <v>1.2204002836448957E-3</v>
      </c>
      <c r="AL33" s="3"/>
      <c r="AM33" s="3"/>
    </row>
    <row r="34" spans="1:39" x14ac:dyDescent="0.35">
      <c r="A34" t="s">
        <v>107</v>
      </c>
      <c r="B34" t="s">
        <v>106</v>
      </c>
      <c r="C34" t="s">
        <v>3</v>
      </c>
      <c r="D34" t="s">
        <v>3</v>
      </c>
      <c r="E34" t="s">
        <v>3</v>
      </c>
      <c r="F34" t="s">
        <v>3</v>
      </c>
      <c r="G34" s="6">
        <f t="shared" si="0"/>
        <v>10.377322956363564</v>
      </c>
      <c r="H34" s="4">
        <f t="shared" si="1"/>
        <v>8.6511102151848451</v>
      </c>
      <c r="I34" s="3">
        <f t="shared" si="2"/>
        <v>8.8853533323748231</v>
      </c>
      <c r="J34" s="3">
        <f t="shared" si="3"/>
        <v>-0.27866166690629429</v>
      </c>
      <c r="K34" s="5">
        <v>78</v>
      </c>
      <c r="L34" s="3">
        <f t="shared" si="4"/>
        <v>7.7141377464249343</v>
      </c>
      <c r="M34" s="3">
        <f t="shared" si="5"/>
        <v>-0.57146556339376642</v>
      </c>
      <c r="N34" s="2">
        <v>3.3975226531950176E-2</v>
      </c>
      <c r="O34" s="4">
        <f>IF(P34="ND","ND",(P34*$P$28)+IF(S34="ND","ND",(S34*$S$28)))</f>
        <v>12.103535697542284</v>
      </c>
      <c r="P34" s="3">
        <f t="shared" si="6"/>
        <v>12.878089627051459</v>
      </c>
      <c r="Q34" s="3">
        <f t="shared" si="7"/>
        <v>0.71952240676286461</v>
      </c>
      <c r="R34" s="2">
        <v>47.615276336669901</v>
      </c>
      <c r="S34" s="3">
        <f t="shared" si="8"/>
        <v>9.005319979505586</v>
      </c>
      <c r="T34" s="3">
        <f t="shared" si="9"/>
        <v>-0.24867000512360329</v>
      </c>
      <c r="U34" s="2">
        <v>7.2704795528418353E-2</v>
      </c>
      <c r="V34" s="3"/>
      <c r="W34" s="6">
        <f>IF(X34="ND","ND",(X34*$X$28)+IF(AE34="ND","ND",(AE34*$AE$28)))</f>
        <v>10.925925045599019</v>
      </c>
      <c r="X34" s="4">
        <f t="shared" si="10"/>
        <v>10.32495354142252</v>
      </c>
      <c r="Y34" s="3">
        <f t="shared" si="11"/>
        <v>10.939482222234815</v>
      </c>
      <c r="Z34" s="3">
        <f t="shared" si="12"/>
        <v>0.2348705555587037</v>
      </c>
      <c r="AA34" s="5">
        <v>66</v>
      </c>
      <c r="AB34" s="3">
        <f t="shared" si="13"/>
        <v>7.8668388181733384</v>
      </c>
      <c r="AC34" s="3">
        <f t="shared" si="14"/>
        <v>-0.53329029545666529</v>
      </c>
      <c r="AD34" s="2">
        <v>4.6635139392105618E-2</v>
      </c>
      <c r="AE34" s="4">
        <f t="shared" si="15"/>
        <v>11.52689654977552</v>
      </c>
      <c r="AF34" s="3">
        <f t="shared" si="16"/>
        <v>12.145854677537647</v>
      </c>
      <c r="AG34" s="3">
        <f t="shared" si="17"/>
        <v>0.5364636693844117</v>
      </c>
      <c r="AH34" s="2">
        <v>38.574974060058601</v>
      </c>
      <c r="AI34" s="3">
        <f t="shared" si="18"/>
        <v>9.0510640387270058</v>
      </c>
      <c r="AJ34" s="3">
        <f t="shared" si="19"/>
        <v>-0.23723399031824846</v>
      </c>
      <c r="AK34" s="2">
        <v>1.1254746141553085E-2</v>
      </c>
      <c r="AL34" s="3"/>
      <c r="AM34" s="3"/>
    </row>
    <row r="35" spans="1:39" x14ac:dyDescent="0.35">
      <c r="A35" t="s">
        <v>105</v>
      </c>
      <c r="B35" t="s">
        <v>104</v>
      </c>
      <c r="C35" t="s">
        <v>3</v>
      </c>
      <c r="D35" t="s">
        <v>3</v>
      </c>
      <c r="E35" t="s">
        <v>3</v>
      </c>
      <c r="G35" s="6">
        <f t="shared" si="0"/>
        <v>9.8276899538910136</v>
      </c>
      <c r="H35" s="4">
        <f t="shared" si="1"/>
        <v>10.571977872026991</v>
      </c>
      <c r="I35" s="3">
        <f t="shared" si="2"/>
        <v>11.779780088962166</v>
      </c>
      <c r="J35" s="3">
        <f t="shared" si="3"/>
        <v>0.4449450222405415</v>
      </c>
      <c r="K35" s="5">
        <v>84</v>
      </c>
      <c r="L35" s="3">
        <f t="shared" si="4"/>
        <v>5.7407690042862942</v>
      </c>
      <c r="M35" s="3">
        <f t="shared" si="5"/>
        <v>-1.0648077489284264</v>
      </c>
      <c r="N35" s="2">
        <v>2.0218369075211573E-2</v>
      </c>
      <c r="O35" s="4">
        <f>IF(P35="ND","ND",(P35*$P$28)+IF(S35="ND","ND",(S35*$S$28)))</f>
        <v>9.0834020357550376</v>
      </c>
      <c r="P35" s="3">
        <f t="shared" si="6"/>
        <v>9.1396320294456697</v>
      </c>
      <c r="Q35" s="3">
        <f t="shared" si="7"/>
        <v>-0.2150919926385827</v>
      </c>
      <c r="R35" s="2">
        <v>33.6456909179688</v>
      </c>
      <c r="S35" s="3">
        <f t="shared" si="8"/>
        <v>8.8584820609925057</v>
      </c>
      <c r="T35" s="3">
        <f t="shared" si="9"/>
        <v>-0.28537948475187375</v>
      </c>
      <c r="U35" s="2">
        <v>4.9768138715972965E-2</v>
      </c>
      <c r="V35" s="3"/>
      <c r="W35" s="6">
        <f>IF(X35="ND","ND",(X35*$X$28)+IF(AE35="ND","ND",(AE35*$AE$28)))</f>
        <v>11.414357177588268</v>
      </c>
      <c r="X35" s="4">
        <f t="shared" si="10"/>
        <v>13.325562869134282</v>
      </c>
      <c r="Y35" s="3">
        <f t="shared" si="11"/>
        <v>14.800368067035418</v>
      </c>
      <c r="Z35" s="3">
        <f t="shared" si="12"/>
        <v>1.2000920167588545</v>
      </c>
      <c r="AA35" s="5">
        <v>76</v>
      </c>
      <c r="AB35" s="3">
        <f t="shared" si="13"/>
        <v>7.4263420775297391</v>
      </c>
      <c r="AC35" s="3">
        <f t="shared" si="14"/>
        <v>-0.64341448061756523</v>
      </c>
      <c r="AD35" s="2">
        <v>3.9860445986141579E-2</v>
      </c>
      <c r="AE35" s="4">
        <f t="shared" si="15"/>
        <v>9.5031514860422543</v>
      </c>
      <c r="AF35" s="3">
        <f t="shared" si="16"/>
        <v>9.6800034478925738</v>
      </c>
      <c r="AG35" s="3">
        <f t="shared" si="17"/>
        <v>-7.9999138026856362E-2</v>
      </c>
      <c r="AH35" s="2">
        <v>29.083675384521499</v>
      </c>
      <c r="AI35" s="3">
        <f t="shared" si="18"/>
        <v>8.7957436386409746</v>
      </c>
      <c r="AJ35" s="3">
        <f t="shared" si="19"/>
        <v>-0.3010640903397564</v>
      </c>
      <c r="AK35" s="2">
        <v>1.6995317423238454E-3</v>
      </c>
      <c r="AL35" s="3"/>
      <c r="AM35" s="3"/>
    </row>
    <row r="36" spans="1:39" x14ac:dyDescent="0.35">
      <c r="A36" t="s">
        <v>103</v>
      </c>
      <c r="B36" t="s">
        <v>102</v>
      </c>
      <c r="C36" t="s">
        <v>77</v>
      </c>
      <c r="E36" t="s">
        <v>1</v>
      </c>
      <c r="F36" t="s">
        <v>3</v>
      </c>
      <c r="G36" s="6">
        <f t="shared" si="0"/>
        <v>4.6910384562897738</v>
      </c>
      <c r="H36" s="4">
        <f t="shared" si="1"/>
        <v>7.6439343499077319</v>
      </c>
      <c r="I36" s="3">
        <f t="shared" si="2"/>
        <v>6.4733310352187035</v>
      </c>
      <c r="J36" s="3">
        <f t="shared" si="3"/>
        <v>-0.88166724119532414</v>
      </c>
      <c r="K36" s="5">
        <v>73</v>
      </c>
      <c r="L36" s="3">
        <f t="shared" si="4"/>
        <v>12.326347608663845</v>
      </c>
      <c r="M36" s="3">
        <f t="shared" si="5"/>
        <v>0.58158690216596098</v>
      </c>
      <c r="N36" s="2">
        <v>6.6128119339313285E-2</v>
      </c>
      <c r="O36" s="4">
        <f>IF(P36="ND","ND",(P36*$P$28)+IF(S36="ND","ND",(S36*$S$28)))</f>
        <v>1.7381425626718163</v>
      </c>
      <c r="P36" s="3">
        <f t="shared" si="6"/>
        <v>0.48688389402815524</v>
      </c>
      <c r="Q36" s="3">
        <f t="shared" si="7"/>
        <v>-2.3782790264929612</v>
      </c>
      <c r="R36" s="2">
        <v>1.31275653839111</v>
      </c>
      <c r="S36" s="3">
        <f t="shared" si="8"/>
        <v>6.74317723724646</v>
      </c>
      <c r="T36" s="3">
        <f t="shared" si="9"/>
        <v>-0.81420569068838489</v>
      </c>
      <c r="U36" s="2">
        <v>-0.28065074277784818</v>
      </c>
      <c r="V36" s="3"/>
      <c r="W36" s="6">
        <f>IF(X36="ND","ND",(X36*$X$28)+IF(AE36="ND","ND",(AE36*$AE$28)))</f>
        <v>4.5061642728317128</v>
      </c>
      <c r="X36" s="4">
        <f t="shared" si="10"/>
        <v>5.8940017789680468</v>
      </c>
      <c r="Y36" s="3">
        <f t="shared" si="11"/>
        <v>5.9203306239940314</v>
      </c>
      <c r="Z36" s="3">
        <f t="shared" si="12"/>
        <v>-1.0199173440014921</v>
      </c>
      <c r="AA36" s="5">
        <v>53</v>
      </c>
      <c r="AB36" s="3">
        <f t="shared" si="13"/>
        <v>5.7886863988641064</v>
      </c>
      <c r="AC36" s="3">
        <f t="shared" si="14"/>
        <v>-1.0528284002839734</v>
      </c>
      <c r="AD36" s="2">
        <v>1.4673846168659299E-2</v>
      </c>
      <c r="AE36" s="4">
        <f t="shared" si="15"/>
        <v>3.1183267666953789</v>
      </c>
      <c r="AF36" s="3">
        <f t="shared" si="16"/>
        <v>3.0402615171757974</v>
      </c>
      <c r="AG36" s="3">
        <f t="shared" si="17"/>
        <v>-1.7399346207060506</v>
      </c>
      <c r="AH36" s="2">
        <v>3.5266697406768799</v>
      </c>
      <c r="AI36" s="3">
        <f t="shared" si="18"/>
        <v>3.430587764773704</v>
      </c>
      <c r="AJ36" s="3">
        <f t="shared" si="19"/>
        <v>-1.642353058806574</v>
      </c>
      <c r="AK36" s="2">
        <v>-0.19908824174859874</v>
      </c>
      <c r="AL36" s="3"/>
      <c r="AM36" s="3"/>
    </row>
    <row r="37" spans="1:39" x14ac:dyDescent="0.35">
      <c r="A37" t="s">
        <v>101</v>
      </c>
      <c r="B37" t="s">
        <v>100</v>
      </c>
      <c r="C37" t="s">
        <v>3</v>
      </c>
      <c r="E37" t="s">
        <v>3</v>
      </c>
      <c r="F37" t="s">
        <v>3</v>
      </c>
      <c r="G37" s="6">
        <f t="shared" si="0"/>
        <v>9.0584742673124303</v>
      </c>
      <c r="H37" s="4">
        <f t="shared" si="1"/>
        <v>10.685805595589105</v>
      </c>
      <c r="I37" s="3">
        <f t="shared" si="2"/>
        <v>11.297375629530942</v>
      </c>
      <c r="J37" s="3">
        <f t="shared" si="3"/>
        <v>0.32434390738273555</v>
      </c>
      <c r="K37" s="5">
        <v>83</v>
      </c>
      <c r="L37" s="3">
        <f t="shared" si="4"/>
        <v>8.2395254598217615</v>
      </c>
      <c r="M37" s="3">
        <f t="shared" si="5"/>
        <v>-0.44011863504455978</v>
      </c>
      <c r="N37" s="2">
        <v>3.7637838454590122E-2</v>
      </c>
      <c r="O37" s="4">
        <f>IF(P37="ND","ND",(P37*$P$28))</f>
        <v>7.4311429390357553</v>
      </c>
      <c r="P37" s="3">
        <f t="shared" si="6"/>
        <v>9.2889286737946932</v>
      </c>
      <c r="Q37" s="3">
        <f t="shared" si="7"/>
        <v>-0.17776783155132664</v>
      </c>
      <c r="R37" s="2">
        <v>34.203571319580099</v>
      </c>
      <c r="S37" s="3">
        <f t="shared" si="8"/>
        <v>20</v>
      </c>
      <c r="T37" s="3">
        <f t="shared" si="9"/>
        <v>3.27987665138658</v>
      </c>
      <c r="U37" s="2">
        <v>2.2773959141883555</v>
      </c>
      <c r="V37" s="3"/>
      <c r="W37" s="6">
        <f>IF(X37="ND","ND",(X37*$X$28))</f>
        <v>5.7018319374756263</v>
      </c>
      <c r="X37" s="4">
        <f t="shared" si="10"/>
        <v>11.403663874951253</v>
      </c>
      <c r="Y37" s="3">
        <f t="shared" si="11"/>
        <v>12.097747975674995</v>
      </c>
      <c r="Z37" s="3">
        <f t="shared" si="12"/>
        <v>0.52443699391874887</v>
      </c>
      <c r="AA37" s="5">
        <v>69</v>
      </c>
      <c r="AB37" s="3">
        <f t="shared" si="13"/>
        <v>8.6273274720562796</v>
      </c>
      <c r="AC37" s="3">
        <f t="shared" si="14"/>
        <v>-0.34316813198593016</v>
      </c>
      <c r="AD37" s="2">
        <v>5.8331202026402629E-2</v>
      </c>
      <c r="AE37" s="4" t="str">
        <f t="shared" si="15"/>
        <v>ND</v>
      </c>
      <c r="AF37" s="3" t="str">
        <f t="shared" si="16"/>
        <v>ND</v>
      </c>
      <c r="AG37" s="3" t="str">
        <f t="shared" si="17"/>
        <v>ND</v>
      </c>
      <c r="AH37" s="5" t="s">
        <v>0</v>
      </c>
      <c r="AI37" s="3" t="str">
        <f t="shared" si="18"/>
        <v>ND</v>
      </c>
      <c r="AJ37" s="3" t="str">
        <f t="shared" si="19"/>
        <v>ND</v>
      </c>
      <c r="AK37" s="5" t="s">
        <v>0</v>
      </c>
      <c r="AL37" s="3"/>
      <c r="AM37" s="3"/>
    </row>
    <row r="38" spans="1:39" x14ac:dyDescent="0.35">
      <c r="A38" t="s">
        <v>99</v>
      </c>
      <c r="B38" t="s">
        <v>98</v>
      </c>
      <c r="C38" t="s">
        <v>3</v>
      </c>
      <c r="E38" t="s">
        <v>2</v>
      </c>
      <c r="F38" t="s">
        <v>3</v>
      </c>
      <c r="G38" s="6">
        <f t="shared" si="0"/>
        <v>6.3491283888428462</v>
      </c>
      <c r="H38" s="4">
        <f t="shared" si="1"/>
        <v>7.2395529115165722</v>
      </c>
      <c r="I38" s="3">
        <f t="shared" si="2"/>
        <v>5.0261176569250319</v>
      </c>
      <c r="J38" s="3">
        <f t="shared" si="3"/>
        <v>-1.243470585768742</v>
      </c>
      <c r="K38" s="5">
        <v>70</v>
      </c>
      <c r="L38" s="3">
        <f t="shared" si="4"/>
        <v>16.09329392988273</v>
      </c>
      <c r="M38" s="3">
        <f t="shared" si="5"/>
        <v>1.5233234824706823</v>
      </c>
      <c r="N38" s="2">
        <v>9.2388464140372939E-2</v>
      </c>
      <c r="O38" s="4">
        <f>IF(P38="ND","ND",(P38*$P$28)+IF(S38="ND","ND",(S38*$S$28)))</f>
        <v>5.4587038661691203</v>
      </c>
      <c r="P38" s="3">
        <f t="shared" si="6"/>
        <v>4.6538239838690121</v>
      </c>
      <c r="Q38" s="3">
        <f t="shared" si="7"/>
        <v>-1.336544004032747</v>
      </c>
      <c r="R38" s="2">
        <v>16.8834629058838</v>
      </c>
      <c r="S38" s="3">
        <f t="shared" si="8"/>
        <v>8.6782233953695531</v>
      </c>
      <c r="T38" s="3">
        <f t="shared" si="9"/>
        <v>-0.3304441511576115</v>
      </c>
      <c r="U38" s="2">
        <v>2.161103057435465E-2</v>
      </c>
      <c r="V38" s="3"/>
      <c r="W38" s="6">
        <f>IF(X38="ND","ND",(X38*$X$28)+IF(AE38="ND","ND",(AE38*$AE$28)))</f>
        <v>6.5768802520005067</v>
      </c>
      <c r="X38" s="4">
        <f t="shared" si="10"/>
        <v>5.9617488755772321</v>
      </c>
      <c r="Y38" s="3">
        <f t="shared" si="11"/>
        <v>2.8316219481535487</v>
      </c>
      <c r="Z38" s="3">
        <f t="shared" si="12"/>
        <v>-1.7920945129616128</v>
      </c>
      <c r="AA38" s="5">
        <v>45</v>
      </c>
      <c r="AB38" s="3">
        <f t="shared" si="13"/>
        <v>18.482256585271966</v>
      </c>
      <c r="AC38" s="3">
        <f t="shared" si="14"/>
        <v>2.1205641463179914</v>
      </c>
      <c r="AD38" s="2">
        <v>0.20989673502443984</v>
      </c>
      <c r="AE38" s="4">
        <f t="shared" si="15"/>
        <v>7.1920116284237814</v>
      </c>
      <c r="AF38" s="3">
        <f t="shared" si="16"/>
        <v>6.2378554572222544</v>
      </c>
      <c r="AG38" s="3">
        <f t="shared" si="17"/>
        <v>-0.9405361356944365</v>
      </c>
      <c r="AH38" s="2">
        <v>15.8345165252685</v>
      </c>
      <c r="AI38" s="3">
        <f t="shared" si="18"/>
        <v>11.008636313229887</v>
      </c>
      <c r="AJ38" s="3">
        <f t="shared" si="19"/>
        <v>0.25215907830747175</v>
      </c>
      <c r="AK38" s="2">
        <v>8.4515726378773026E-2</v>
      </c>
      <c r="AL38" s="3"/>
      <c r="AM38" s="3"/>
    </row>
    <row r="39" spans="1:39" x14ac:dyDescent="0.35">
      <c r="A39" t="s">
        <v>97</v>
      </c>
      <c r="B39" t="s">
        <v>96</v>
      </c>
      <c r="C39" t="s">
        <v>77</v>
      </c>
      <c r="E39" t="s">
        <v>1</v>
      </c>
      <c r="F39" t="s">
        <v>3</v>
      </c>
      <c r="G39" s="6">
        <f t="shared" si="0"/>
        <v>5.8548004469304047</v>
      </c>
      <c r="H39" s="4">
        <f t="shared" si="1"/>
        <v>7.9155579090027262</v>
      </c>
      <c r="I39" s="3">
        <f t="shared" si="2"/>
        <v>5.9909265757874799</v>
      </c>
      <c r="J39" s="3">
        <f t="shared" si="3"/>
        <v>-1.00226835605313</v>
      </c>
      <c r="K39" s="5">
        <v>72</v>
      </c>
      <c r="L39" s="3">
        <f t="shared" si="4"/>
        <v>15.61408324186371</v>
      </c>
      <c r="M39" s="3">
        <f t="shared" si="5"/>
        <v>1.4035208104659278</v>
      </c>
      <c r="N39" s="2">
        <v>8.9047764054245748E-2</v>
      </c>
      <c r="O39" s="4">
        <f>IF(P39="ND","ND",(P39*$P$28)+IF(S39="ND","ND",(S39*$S$28)))</f>
        <v>3.7940429848580841</v>
      </c>
      <c r="P39" s="3">
        <f t="shared" si="6"/>
        <v>2.6195731107225262</v>
      </c>
      <c r="Q39" s="3">
        <f t="shared" si="7"/>
        <v>-1.8451067223193685</v>
      </c>
      <c r="R39" s="2">
        <v>9.2820281982421893</v>
      </c>
      <c r="S39" s="3">
        <f t="shared" si="8"/>
        <v>8.4919224814003158</v>
      </c>
      <c r="T39" s="3">
        <f t="shared" si="9"/>
        <v>-0.37701937964992094</v>
      </c>
      <c r="U39" s="2">
        <v>-7.4899003760975358E-3</v>
      </c>
      <c r="V39" s="3"/>
      <c r="W39" s="6">
        <f>IF(X39="ND","ND",(X39*$X$28)+IF(AE39="ND","ND",(AE39*$AE$28)))</f>
        <v>5.571447895987335</v>
      </c>
      <c r="X39" s="4">
        <f t="shared" si="10"/>
        <v>4.9463791176460408</v>
      </c>
      <c r="Y39" s="3">
        <f t="shared" si="11"/>
        <v>3.6037991171136694</v>
      </c>
      <c r="Z39" s="3">
        <f t="shared" si="12"/>
        <v>-1.5990502207215826</v>
      </c>
      <c r="AA39" s="5">
        <v>47</v>
      </c>
      <c r="AB39" s="3">
        <f t="shared" si="13"/>
        <v>10.316699119775523</v>
      </c>
      <c r="AC39" s="3">
        <f t="shared" si="14"/>
        <v>7.9174779943880544E-2</v>
      </c>
      <c r="AD39" s="2">
        <v>8.4313176252373445E-2</v>
      </c>
      <c r="AE39" s="4">
        <f t="shared" si="15"/>
        <v>6.1965166743286293</v>
      </c>
      <c r="AF39" s="3">
        <f t="shared" si="16"/>
        <v>4.5905180435510369</v>
      </c>
      <c r="AG39" s="3">
        <f t="shared" si="17"/>
        <v>-1.3523704891122408</v>
      </c>
      <c r="AH39" s="2">
        <v>9.4937562942504901</v>
      </c>
      <c r="AI39" s="3">
        <f t="shared" si="18"/>
        <v>12.620511197438999</v>
      </c>
      <c r="AJ39" s="3">
        <f t="shared" si="19"/>
        <v>0.65512779935974963</v>
      </c>
      <c r="AK39" s="2">
        <v>0.14483918701161369</v>
      </c>
      <c r="AL39" s="3"/>
      <c r="AM39" s="3"/>
    </row>
    <row r="40" spans="1:39" x14ac:dyDescent="0.35">
      <c r="A40" t="s">
        <v>95</v>
      </c>
      <c r="B40" t="s">
        <v>94</v>
      </c>
      <c r="C40" t="s">
        <v>3</v>
      </c>
      <c r="D40" t="s">
        <v>3</v>
      </c>
      <c r="E40" t="s">
        <v>3</v>
      </c>
      <c r="G40" s="6">
        <f t="shared" si="0"/>
        <v>8.7210610043841754</v>
      </c>
      <c r="H40" s="4">
        <f t="shared" si="1"/>
        <v>9.0591910486836298</v>
      </c>
      <c r="I40" s="3">
        <f t="shared" si="2"/>
        <v>9.8501622512372702</v>
      </c>
      <c r="J40" s="3">
        <f t="shared" si="3"/>
        <v>-3.7459437190682364E-2</v>
      </c>
      <c r="K40" s="5">
        <v>80</v>
      </c>
      <c r="L40" s="3">
        <f t="shared" si="4"/>
        <v>5.8953062384690664</v>
      </c>
      <c r="M40" s="3">
        <f t="shared" si="5"/>
        <v>-1.0261734403827334</v>
      </c>
      <c r="N40" s="2">
        <v>2.1295687600135116E-2</v>
      </c>
      <c r="O40" s="4">
        <f>IF(P40="ND","ND",(P40*$P$28)+IF(S40="ND","ND",(S40*$S$28)))</f>
        <v>8.3829309600847228</v>
      </c>
      <c r="P40" s="3">
        <f t="shared" si="6"/>
        <v>8.183599592349891</v>
      </c>
      <c r="Q40" s="3">
        <f t="shared" si="7"/>
        <v>-0.45410010191252742</v>
      </c>
      <c r="R40" s="2">
        <v>30.0732612609863</v>
      </c>
      <c r="S40" s="3">
        <f t="shared" si="8"/>
        <v>9.1802564310240502</v>
      </c>
      <c r="T40" s="3">
        <f t="shared" si="9"/>
        <v>-0.20493589224398764</v>
      </c>
      <c r="U40" s="2">
        <v>0.10003055302414654</v>
      </c>
      <c r="V40" s="3"/>
      <c r="W40" s="6">
        <f>IF(X40="ND","ND",(X40*$X$28)+IF(AE40="ND","ND",(AE40*$AE$28)))</f>
        <v>10.355850317917717</v>
      </c>
      <c r="X40" s="4">
        <f t="shared" si="10"/>
        <v>12.477492411224972</v>
      </c>
      <c r="Y40" s="3">
        <f t="shared" si="11"/>
        <v>13.256013729115177</v>
      </c>
      <c r="Z40" s="3">
        <f t="shared" si="12"/>
        <v>0.81400343227879413</v>
      </c>
      <c r="AA40" s="5">
        <v>72</v>
      </c>
      <c r="AB40" s="3">
        <f t="shared" si="13"/>
        <v>9.3634071396641563</v>
      </c>
      <c r="AC40" s="3">
        <f t="shared" si="14"/>
        <v>-0.1591482150839609</v>
      </c>
      <c r="AD40" s="2">
        <v>6.9651862567775336E-2</v>
      </c>
      <c r="AE40" s="4">
        <f t="shared" si="15"/>
        <v>8.2342082246104642</v>
      </c>
      <c r="AF40" s="3">
        <f t="shared" si="16"/>
        <v>7.9936149268989274</v>
      </c>
      <c r="AG40" s="3">
        <f t="shared" si="17"/>
        <v>-0.50159626827526815</v>
      </c>
      <c r="AH40" s="2">
        <v>22.592603683471701</v>
      </c>
      <c r="AI40" s="3">
        <f t="shared" si="18"/>
        <v>9.1965814154566079</v>
      </c>
      <c r="AJ40" s="3">
        <f t="shared" si="19"/>
        <v>-0.200854646135848</v>
      </c>
      <c r="AK40" s="2">
        <v>1.6700647577537975E-2</v>
      </c>
      <c r="AL40" s="3"/>
      <c r="AM40" s="3"/>
    </row>
    <row r="41" spans="1:39" x14ac:dyDescent="0.35">
      <c r="A41" t="s">
        <v>93</v>
      </c>
      <c r="B41" t="s">
        <v>92</v>
      </c>
      <c r="C41" t="s">
        <v>3</v>
      </c>
      <c r="D41" t="s">
        <v>3</v>
      </c>
      <c r="E41" t="s">
        <v>3</v>
      </c>
      <c r="F41" t="s">
        <v>3</v>
      </c>
      <c r="G41" s="6">
        <f t="shared" si="0"/>
        <v>12.555832675988906</v>
      </c>
      <c r="H41" s="4">
        <f t="shared" si="1"/>
        <v>13.516374818047209</v>
      </c>
      <c r="I41" s="3">
        <f t="shared" si="2"/>
        <v>15.156611304980732</v>
      </c>
      <c r="J41" s="3">
        <f t="shared" si="3"/>
        <v>1.2891528262451832</v>
      </c>
      <c r="K41" s="5">
        <v>91</v>
      </c>
      <c r="L41" s="3">
        <f t="shared" si="4"/>
        <v>6.9554288703131117</v>
      </c>
      <c r="M41" s="3">
        <f t="shared" si="5"/>
        <v>-0.76114278242172195</v>
      </c>
      <c r="N41" s="2">
        <v>2.868607319889338E-2</v>
      </c>
      <c r="O41" s="4">
        <f>IF(P41="ND","ND",(P41*$P$28)+IF(S41="ND","ND",(S41*$S$28)))</f>
        <v>11.595290533930601</v>
      </c>
      <c r="P41" s="3">
        <f t="shared" si="6"/>
        <v>12.275888552632939</v>
      </c>
      <c r="Q41" s="3">
        <f t="shared" si="7"/>
        <v>0.56897213815823444</v>
      </c>
      <c r="R41" s="2">
        <v>45.365016937255902</v>
      </c>
      <c r="S41" s="3">
        <f t="shared" si="8"/>
        <v>8.8728984591212487</v>
      </c>
      <c r="T41" s="3">
        <f t="shared" si="9"/>
        <v>-0.28177538521968787</v>
      </c>
      <c r="U41" s="2">
        <v>5.2020036452599561E-2</v>
      </c>
      <c r="V41" s="3"/>
      <c r="W41" s="6">
        <f>IF(X41="ND","ND",(X41*$X$28)+IF(AE41="ND","ND",(AE41*$AE$28)))</f>
        <v>13.402657987671191</v>
      </c>
      <c r="X41" s="4">
        <f t="shared" si="10"/>
        <v>15.536582058544097</v>
      </c>
      <c r="Y41" s="3">
        <f t="shared" si="11"/>
        <v>15.958633820475598</v>
      </c>
      <c r="Z41" s="3">
        <f t="shared" si="12"/>
        <v>1.4896584551188996</v>
      </c>
      <c r="AA41" s="5">
        <v>79</v>
      </c>
      <c r="AB41" s="3">
        <f t="shared" si="13"/>
        <v>13.84837501081809</v>
      </c>
      <c r="AC41" s="3">
        <f t="shared" si="14"/>
        <v>0.96209375270452269</v>
      </c>
      <c r="AD41" s="2">
        <v>0.13862917717462886</v>
      </c>
      <c r="AE41" s="4">
        <f t="shared" si="15"/>
        <v>11.268733916798283</v>
      </c>
      <c r="AF41" s="3">
        <f t="shared" si="16"/>
        <v>12.246586331608066</v>
      </c>
      <c r="AG41" s="3">
        <f t="shared" si="17"/>
        <v>0.56164658290201652</v>
      </c>
      <c r="AH41" s="2">
        <v>38.962699890136697</v>
      </c>
      <c r="AI41" s="3">
        <f t="shared" si="18"/>
        <v>7.3573242575591431</v>
      </c>
      <c r="AJ41" s="3">
        <f t="shared" si="19"/>
        <v>-0.66066893561021423</v>
      </c>
      <c r="AK41" s="2">
        <v>-5.2132459659899655E-2</v>
      </c>
      <c r="AL41" s="3"/>
      <c r="AM41" s="3"/>
    </row>
    <row r="42" spans="1:39" x14ac:dyDescent="0.35">
      <c r="A42" t="s">
        <v>91</v>
      </c>
      <c r="B42" t="s">
        <v>90</v>
      </c>
      <c r="C42" t="s">
        <v>3</v>
      </c>
      <c r="D42" t="s">
        <v>3</v>
      </c>
      <c r="E42" t="s">
        <v>3</v>
      </c>
      <c r="G42" s="6">
        <f>IF(O42="ND","ND",(O42*$O$28))</f>
        <v>0.92511080621011998</v>
      </c>
      <c r="H42" s="4" t="str">
        <f t="shared" si="1"/>
        <v>ND</v>
      </c>
      <c r="I42" s="3" t="str">
        <f t="shared" si="2"/>
        <v>ND</v>
      </c>
      <c r="J42" s="3" t="str">
        <f t="shared" si="3"/>
        <v>ND</v>
      </c>
      <c r="K42" s="5" t="s">
        <v>0</v>
      </c>
      <c r="L42" s="3" t="str">
        <f t="shared" si="4"/>
        <v>ND</v>
      </c>
      <c r="M42" s="3" t="str">
        <f t="shared" si="5"/>
        <v>ND</v>
      </c>
      <c r="N42" s="2" t="s">
        <v>0</v>
      </c>
      <c r="O42" s="4">
        <f>IF(S42="ND","ND",(S42*$S$28))</f>
        <v>1.85022161242024</v>
      </c>
      <c r="P42" s="3">
        <f t="shared" si="6"/>
        <v>7.7838312718114402</v>
      </c>
      <c r="Q42" s="3">
        <f t="shared" si="7"/>
        <v>-0.55404218204714006</v>
      </c>
      <c r="R42" s="2">
        <v>28.5794372558594</v>
      </c>
      <c r="S42" s="3">
        <f t="shared" si="8"/>
        <v>9.2511080621011992</v>
      </c>
      <c r="T42" s="3">
        <f t="shared" si="9"/>
        <v>-0.18722298447470026</v>
      </c>
      <c r="U42" s="2">
        <v>0.11109785473391431</v>
      </c>
      <c r="V42" s="3"/>
      <c r="W42" s="6">
        <f>IF(AE42="ND","ND",(AE42*$AE$28))</f>
        <v>3.8837812178129165</v>
      </c>
      <c r="X42" s="4" t="str">
        <f t="shared" si="10"/>
        <v>ND</v>
      </c>
      <c r="Y42" s="3" t="str">
        <f t="shared" si="11"/>
        <v>ND</v>
      </c>
      <c r="Z42" s="3" t="str">
        <f t="shared" si="12"/>
        <v>ND</v>
      </c>
      <c r="AA42" s="5" t="s">
        <v>0</v>
      </c>
      <c r="AB42" s="3" t="str">
        <f t="shared" si="13"/>
        <v>ND</v>
      </c>
      <c r="AC42" s="3" t="str">
        <f t="shared" si="14"/>
        <v>ND</v>
      </c>
      <c r="AD42" s="5" t="s">
        <v>0</v>
      </c>
      <c r="AE42" s="4">
        <f t="shared" si="15"/>
        <v>7.767562435625833</v>
      </c>
      <c r="AF42" s="3">
        <f t="shared" si="16"/>
        <v>7.5370276942868859</v>
      </c>
      <c r="AG42" s="3">
        <f t="shared" si="17"/>
        <v>-0.61574307642827864</v>
      </c>
      <c r="AH42" s="2">
        <v>20.8351554870606</v>
      </c>
      <c r="AI42" s="3">
        <f t="shared" si="18"/>
        <v>8.6897014009816189</v>
      </c>
      <c r="AJ42" s="3">
        <f t="shared" si="19"/>
        <v>-0.32757464975459544</v>
      </c>
      <c r="AK42" s="2">
        <v>-2.2690360488426542E-3</v>
      </c>
      <c r="AL42" s="3"/>
      <c r="AM42" s="3"/>
    </row>
    <row r="43" spans="1:39" x14ac:dyDescent="0.35">
      <c r="A43" t="s">
        <v>89</v>
      </c>
      <c r="B43" t="s">
        <v>88</v>
      </c>
      <c r="C43" t="s">
        <v>3</v>
      </c>
      <c r="D43" t="s">
        <v>3</v>
      </c>
      <c r="E43" t="s">
        <v>3</v>
      </c>
      <c r="F43" t="s">
        <v>3</v>
      </c>
      <c r="G43" s="6">
        <f t="shared" ref="G43:G52" si="20">IF(O43="ND","ND",(O43*$O$28)+IF(H43="ND","ND",(H43*$H$28)))</f>
        <v>10.17101695840317</v>
      </c>
      <c r="H43" s="4">
        <f t="shared" si="1"/>
        <v>11.384511855475132</v>
      </c>
      <c r="I43" s="3">
        <f t="shared" si="2"/>
        <v>10.814971170099719</v>
      </c>
      <c r="J43" s="3">
        <f t="shared" si="3"/>
        <v>0.20374279252492958</v>
      </c>
      <c r="K43" s="5">
        <v>82</v>
      </c>
      <c r="L43" s="3">
        <f t="shared" si="4"/>
        <v>13.662674596976785</v>
      </c>
      <c r="M43" s="3">
        <f t="shared" si="5"/>
        <v>0.91566864924419644</v>
      </c>
      <c r="N43" s="2">
        <v>7.544399604357821E-2</v>
      </c>
      <c r="O43" s="4">
        <f t="shared" ref="O43:O52" si="21">IF(P43="ND","ND",(P43*$P$28)+IF(S43="ND","ND",(S43*$S$28)))</f>
        <v>8.9575220613312077</v>
      </c>
      <c r="P43" s="3">
        <f t="shared" si="6"/>
        <v>9.10762785972811</v>
      </c>
      <c r="Q43" s="3">
        <f t="shared" si="7"/>
        <v>-0.22309303506797237</v>
      </c>
      <c r="R43" s="2">
        <v>33.526100158691399</v>
      </c>
      <c r="S43" s="3">
        <f t="shared" si="8"/>
        <v>8.357098867743602</v>
      </c>
      <c r="T43" s="3">
        <f t="shared" si="9"/>
        <v>-0.41072528306409956</v>
      </c>
      <c r="U43" s="2">
        <v>-2.8549875810047087E-2</v>
      </c>
      <c r="V43" s="3"/>
      <c r="W43" s="6">
        <f t="shared" ref="W43:W52" si="22">IF(X43="ND","ND",(X43*$X$28)+IF(AE43="ND","ND",(AE43*$AE$28)))</f>
        <v>9.642472481369591</v>
      </c>
      <c r="X43" s="4">
        <f t="shared" si="10"/>
        <v>8.2328212922346609</v>
      </c>
      <c r="Y43" s="3">
        <f t="shared" si="11"/>
        <v>7.4646849619142728</v>
      </c>
      <c r="Z43" s="3">
        <f t="shared" si="12"/>
        <v>-0.63382875952143192</v>
      </c>
      <c r="AA43" s="5">
        <v>57</v>
      </c>
      <c r="AB43" s="3">
        <f t="shared" si="13"/>
        <v>11.305366613516217</v>
      </c>
      <c r="AC43" s="3">
        <f t="shared" si="14"/>
        <v>0.32634165337905408</v>
      </c>
      <c r="AD43" s="2">
        <v>9.9518553574234891E-2</v>
      </c>
      <c r="AE43" s="4">
        <f t="shared" si="15"/>
        <v>11.052123670504519</v>
      </c>
      <c r="AF43" s="3">
        <f t="shared" si="16"/>
        <v>11.624884516853921</v>
      </c>
      <c r="AG43" s="3">
        <f t="shared" si="17"/>
        <v>0.40622112921348019</v>
      </c>
      <c r="AH43" s="2">
        <v>36.569709777832003</v>
      </c>
      <c r="AI43" s="3">
        <f t="shared" si="18"/>
        <v>8.7610802851069121</v>
      </c>
      <c r="AJ43" s="3">
        <f t="shared" si="19"/>
        <v>-0.30972992872327204</v>
      </c>
      <c r="AK43" s="2">
        <v>4.0227631462341762E-4</v>
      </c>
      <c r="AL43" s="3"/>
      <c r="AM43" s="3"/>
    </row>
    <row r="44" spans="1:39" x14ac:dyDescent="0.35">
      <c r="A44" t="s">
        <v>87</v>
      </c>
      <c r="B44" t="s">
        <v>86</v>
      </c>
      <c r="C44" t="s">
        <v>3</v>
      </c>
      <c r="D44" t="s">
        <v>3</v>
      </c>
      <c r="E44" t="s">
        <v>3</v>
      </c>
      <c r="F44" t="s">
        <v>3</v>
      </c>
      <c r="G44" s="6">
        <f t="shared" si="20"/>
        <v>11.669867271584895</v>
      </c>
      <c r="H44" s="4">
        <f t="shared" si="1"/>
        <v>9.6850437382251489</v>
      </c>
      <c r="I44" s="3">
        <f t="shared" si="2"/>
        <v>9.3677577918060457</v>
      </c>
      <c r="J44" s="3">
        <f t="shared" si="3"/>
        <v>-0.15806055204848835</v>
      </c>
      <c r="K44" s="5">
        <v>79</v>
      </c>
      <c r="L44" s="3">
        <f t="shared" si="4"/>
        <v>10.954187523901561</v>
      </c>
      <c r="M44" s="3">
        <f t="shared" si="5"/>
        <v>0.23854688097539015</v>
      </c>
      <c r="N44" s="2">
        <v>5.6562440968709549E-2</v>
      </c>
      <c r="O44" s="4">
        <f t="shared" si="21"/>
        <v>13.654690804944641</v>
      </c>
      <c r="P44" s="3">
        <f t="shared" si="6"/>
        <v>14.853353293418541</v>
      </c>
      <c r="Q44" s="3">
        <f t="shared" si="7"/>
        <v>1.2133383233546353</v>
      </c>
      <c r="R44" s="2">
        <v>54.996292114257798</v>
      </c>
      <c r="S44" s="3">
        <f t="shared" si="8"/>
        <v>8.8600408510490354</v>
      </c>
      <c r="T44" s="3">
        <f t="shared" si="9"/>
        <v>-0.28498978723774138</v>
      </c>
      <c r="U44" s="2">
        <v>5.0011627815595983E-2</v>
      </c>
      <c r="V44" s="3"/>
      <c r="W44" s="6">
        <f t="shared" si="22"/>
        <v>11.46551355356987</v>
      </c>
      <c r="X44" s="4">
        <f t="shared" si="10"/>
        <v>9.3439667658161714</v>
      </c>
      <c r="Y44" s="3">
        <f t="shared" si="11"/>
        <v>8.6229507153544525</v>
      </c>
      <c r="Z44" s="3">
        <f t="shared" si="12"/>
        <v>-0.34426232116138672</v>
      </c>
      <c r="AA44" s="5">
        <v>60</v>
      </c>
      <c r="AB44" s="3">
        <f t="shared" si="13"/>
        <v>12.228030967663043</v>
      </c>
      <c r="AC44" s="3">
        <f t="shared" si="14"/>
        <v>0.55700774191576097</v>
      </c>
      <c r="AD44" s="2">
        <v>0.11370882455518183</v>
      </c>
      <c r="AE44" s="4">
        <f t="shared" si="15"/>
        <v>13.587060341323568</v>
      </c>
      <c r="AF44" s="3">
        <f t="shared" si="16"/>
        <v>14.466220816445066</v>
      </c>
      <c r="AG44" s="3">
        <f t="shared" si="17"/>
        <v>1.1165552041112665</v>
      </c>
      <c r="AH44" s="2">
        <v>47.5062866210938</v>
      </c>
      <c r="AI44" s="3">
        <f t="shared" si="18"/>
        <v>10.070418440837569</v>
      </c>
      <c r="AJ44" s="3">
        <f t="shared" si="19"/>
        <v>1.7604610209392399E-2</v>
      </c>
      <c r="AK44" s="2">
        <v>4.9403479488683066E-2</v>
      </c>
      <c r="AL44" s="3"/>
      <c r="AM44" s="3"/>
    </row>
    <row r="45" spans="1:39" x14ac:dyDescent="0.35">
      <c r="A45" t="s">
        <v>85</v>
      </c>
      <c r="B45" t="s">
        <v>84</v>
      </c>
      <c r="C45" t="s">
        <v>3</v>
      </c>
      <c r="D45" t="s">
        <v>3</v>
      </c>
      <c r="E45" t="s">
        <v>3</v>
      </c>
      <c r="F45" t="s">
        <v>3</v>
      </c>
      <c r="G45" s="6">
        <f t="shared" si="20"/>
        <v>12.721361381992512</v>
      </c>
      <c r="H45" s="4">
        <f t="shared" si="1"/>
        <v>14.806965372873302</v>
      </c>
      <c r="I45" s="3">
        <f t="shared" si="2"/>
        <v>16.121420223843181</v>
      </c>
      <c r="J45" s="3">
        <f t="shared" si="3"/>
        <v>1.5303550559607952</v>
      </c>
      <c r="K45" s="5">
        <v>93</v>
      </c>
      <c r="L45" s="3">
        <f t="shared" si="4"/>
        <v>9.5491459689937859</v>
      </c>
      <c r="M45" s="3">
        <f t="shared" si="5"/>
        <v>-0.11271350775155344</v>
      </c>
      <c r="N45" s="2">
        <v>4.6767537472512055E-2</v>
      </c>
      <c r="O45" s="4">
        <f t="shared" si="21"/>
        <v>10.635757391111721</v>
      </c>
      <c r="P45" s="3">
        <f t="shared" si="6"/>
        <v>11.049937950386024</v>
      </c>
      <c r="Q45" s="3">
        <f t="shared" si="7"/>
        <v>0.26248448759650589</v>
      </c>
      <c r="R45" s="2">
        <v>40.783977508544901</v>
      </c>
      <c r="S45" s="3">
        <f t="shared" si="8"/>
        <v>8.979035154014511</v>
      </c>
      <c r="T45" s="3">
        <f t="shared" si="9"/>
        <v>-0.25524121149637241</v>
      </c>
      <c r="U45" s="2">
        <v>6.8599003048050777E-2</v>
      </c>
      <c r="V45" s="3"/>
      <c r="W45" s="6">
        <f t="shared" si="22"/>
        <v>11.684062788333907</v>
      </c>
      <c r="X45" s="4">
        <f t="shared" si="10"/>
        <v>12.947172966013961</v>
      </c>
      <c r="Y45" s="3">
        <f t="shared" si="11"/>
        <v>14.028190898075298</v>
      </c>
      <c r="Z45" s="3">
        <f t="shared" si="12"/>
        <v>1.0070477245188243</v>
      </c>
      <c r="AA45" s="5">
        <v>74</v>
      </c>
      <c r="AB45" s="3">
        <f t="shared" si="13"/>
        <v>8.6231012377686085</v>
      </c>
      <c r="AC45" s="3">
        <f t="shared" si="14"/>
        <v>-0.34422469055784766</v>
      </c>
      <c r="AD45" s="2">
        <v>5.8266203948280859E-2</v>
      </c>
      <c r="AE45" s="4">
        <f t="shared" si="15"/>
        <v>10.420952610653856</v>
      </c>
      <c r="AF45" s="3">
        <f t="shared" si="16"/>
        <v>10.807362507283193</v>
      </c>
      <c r="AG45" s="3">
        <f t="shared" si="17"/>
        <v>0.20184062682079837</v>
      </c>
      <c r="AH45" s="2">
        <v>33.422988891601598</v>
      </c>
      <c r="AI45" s="3">
        <f t="shared" si="18"/>
        <v>8.875313024136501</v>
      </c>
      <c r="AJ45" s="3">
        <f t="shared" si="19"/>
        <v>-0.28117174396587474</v>
      </c>
      <c r="AK45" s="2">
        <v>4.6773687571823874E-3</v>
      </c>
      <c r="AL45" s="3"/>
      <c r="AM45" s="3"/>
    </row>
    <row r="46" spans="1:39" x14ac:dyDescent="0.35">
      <c r="A46" t="s">
        <v>83</v>
      </c>
      <c r="B46" t="s">
        <v>82</v>
      </c>
      <c r="C46" t="s">
        <v>3</v>
      </c>
      <c r="D46" t="s">
        <v>3</v>
      </c>
      <c r="E46" t="s">
        <v>3</v>
      </c>
      <c r="G46" s="6">
        <f t="shared" si="20"/>
        <v>9.3213133319579367</v>
      </c>
      <c r="H46" s="4">
        <f t="shared" si="1"/>
        <v>6.733100130147645</v>
      </c>
      <c r="I46" s="3">
        <f t="shared" si="2"/>
        <v>5.9909265757874799</v>
      </c>
      <c r="J46" s="3">
        <f t="shared" si="3"/>
        <v>-1.00226835605313</v>
      </c>
      <c r="K46" s="5">
        <v>72</v>
      </c>
      <c r="L46" s="3">
        <f t="shared" si="4"/>
        <v>9.7017943475883062</v>
      </c>
      <c r="M46" s="3">
        <f t="shared" si="5"/>
        <v>-7.4551413102923569E-2</v>
      </c>
      <c r="N46" s="2">
        <v>4.7831688302757414E-2</v>
      </c>
      <c r="O46" s="4">
        <f t="shared" si="21"/>
        <v>11.909526533768229</v>
      </c>
      <c r="P46" s="3">
        <f t="shared" si="6"/>
        <v>12.666006620656573</v>
      </c>
      <c r="Q46" s="3">
        <f t="shared" si="7"/>
        <v>0.66650165516414306</v>
      </c>
      <c r="R46" s="2">
        <v>46.822780609130902</v>
      </c>
      <c r="S46" s="3">
        <f t="shared" si="8"/>
        <v>8.8836061862148465</v>
      </c>
      <c r="T46" s="3">
        <f t="shared" si="9"/>
        <v>-0.2790984534462882</v>
      </c>
      <c r="U46" s="2">
        <v>5.3692625277572015E-2</v>
      </c>
      <c r="V46" s="3"/>
      <c r="W46" s="6">
        <f t="shared" si="22"/>
        <v>9.789504808792632</v>
      </c>
      <c r="X46" s="4">
        <f t="shared" si="10"/>
        <v>7.6547404318064443</v>
      </c>
      <c r="Y46" s="3">
        <f t="shared" si="11"/>
        <v>7.4646849619142728</v>
      </c>
      <c r="Z46" s="3">
        <f t="shared" si="12"/>
        <v>-0.63382875952143192</v>
      </c>
      <c r="AA46" s="5">
        <v>57</v>
      </c>
      <c r="AB46" s="3">
        <f t="shared" si="13"/>
        <v>8.4149623113751275</v>
      </c>
      <c r="AC46" s="3">
        <f t="shared" si="14"/>
        <v>-0.39625942215621823</v>
      </c>
      <c r="AD46" s="2">
        <v>5.506509646652713E-2</v>
      </c>
      <c r="AE46" s="4">
        <f t="shared" si="15"/>
        <v>11.924269185778819</v>
      </c>
      <c r="AF46" s="3">
        <f t="shared" si="16"/>
        <v>12.522191070691559</v>
      </c>
      <c r="AG46" s="3">
        <f t="shared" si="17"/>
        <v>0.63054776767288978</v>
      </c>
      <c r="AH46" s="2">
        <v>40.023529052734403</v>
      </c>
      <c r="AI46" s="3">
        <f t="shared" si="18"/>
        <v>9.5325816461278539</v>
      </c>
      <c r="AJ46" s="3">
        <f t="shared" si="19"/>
        <v>-0.1168545884680364</v>
      </c>
      <c r="AK46" s="2">
        <v>2.9275256739878408E-2</v>
      </c>
      <c r="AL46" s="3"/>
      <c r="AM46" s="3"/>
    </row>
    <row r="47" spans="1:39" x14ac:dyDescent="0.35">
      <c r="A47" t="s">
        <v>81</v>
      </c>
      <c r="B47" t="s">
        <v>80</v>
      </c>
      <c r="C47" t="s">
        <v>3</v>
      </c>
      <c r="D47" t="s">
        <v>3</v>
      </c>
      <c r="E47" t="s">
        <v>3</v>
      </c>
      <c r="G47" s="6">
        <f t="shared" si="20"/>
        <v>11.333233283932474</v>
      </c>
      <c r="H47" s="4">
        <f t="shared" si="1"/>
        <v>13.260899247440186</v>
      </c>
      <c r="I47" s="3">
        <f t="shared" si="2"/>
        <v>13.226993467255838</v>
      </c>
      <c r="J47" s="3">
        <f t="shared" si="3"/>
        <v>0.80674836681395945</v>
      </c>
      <c r="K47" s="5">
        <v>87</v>
      </c>
      <c r="L47" s="3">
        <f t="shared" si="4"/>
        <v>13.396522368177569</v>
      </c>
      <c r="M47" s="3">
        <f t="shared" si="5"/>
        <v>0.84913059204439234</v>
      </c>
      <c r="N47" s="2">
        <v>7.3588580887150812E-2</v>
      </c>
      <c r="O47" s="4">
        <f t="shared" si="21"/>
        <v>9.4055673204247618</v>
      </c>
      <c r="P47" s="3">
        <f t="shared" si="6"/>
        <v>9.5041988258947896</v>
      </c>
      <c r="Q47" s="3">
        <f t="shared" si="7"/>
        <v>-0.12395029352630242</v>
      </c>
      <c r="R47" s="2">
        <v>35.007976531982401</v>
      </c>
      <c r="S47" s="3">
        <f t="shared" si="8"/>
        <v>9.0110412985446491</v>
      </c>
      <c r="T47" s="3">
        <f t="shared" si="9"/>
        <v>-0.24723967536383756</v>
      </c>
      <c r="U47" s="2">
        <v>7.3598487925057743E-2</v>
      </c>
      <c r="V47" s="3"/>
      <c r="W47" s="6">
        <f t="shared" si="22"/>
        <v>8.9650049452901559</v>
      </c>
      <c r="X47" s="4">
        <f t="shared" si="10"/>
        <v>8.3391382460081882</v>
      </c>
      <c r="Y47" s="3">
        <f t="shared" si="11"/>
        <v>9.0090392998345141</v>
      </c>
      <c r="Z47" s="3">
        <f t="shared" si="12"/>
        <v>-0.24774017504137164</v>
      </c>
      <c r="AA47" s="5">
        <v>61</v>
      </c>
      <c r="AB47" s="3">
        <f t="shared" si="13"/>
        <v>5.6595340307028783</v>
      </c>
      <c r="AC47" s="3">
        <f t="shared" si="14"/>
        <v>-1.0851164923242804</v>
      </c>
      <c r="AD47" s="2">
        <v>1.2687525689492718E-2</v>
      </c>
      <c r="AE47" s="4">
        <f t="shared" si="15"/>
        <v>9.5908716445721236</v>
      </c>
      <c r="AF47" s="3">
        <f t="shared" si="16"/>
        <v>9.4739475533195741</v>
      </c>
      <c r="AG47" s="3">
        <f t="shared" si="17"/>
        <v>-0.13151311167010651</v>
      </c>
      <c r="AH47" s="2">
        <v>28.2905464172363</v>
      </c>
      <c r="AI47" s="3">
        <f t="shared" si="18"/>
        <v>10.058568009582316</v>
      </c>
      <c r="AJ47" s="3">
        <f t="shared" si="19"/>
        <v>1.4642002395579317E-2</v>
      </c>
      <c r="AK47" s="2">
        <v>4.8959984134104628E-2</v>
      </c>
      <c r="AL47" s="3"/>
      <c r="AM47" s="3"/>
    </row>
    <row r="48" spans="1:39" x14ac:dyDescent="0.35">
      <c r="A48" t="s">
        <v>79</v>
      </c>
      <c r="B48" t="s">
        <v>78</v>
      </c>
      <c r="C48" t="s">
        <v>77</v>
      </c>
      <c r="E48" t="s">
        <v>1</v>
      </c>
      <c r="F48" t="s">
        <v>3</v>
      </c>
      <c r="G48" s="6">
        <f t="shared" si="20"/>
        <v>9.6091618465553665</v>
      </c>
      <c r="H48" s="4">
        <f t="shared" si="1"/>
        <v>14.527532174981634</v>
      </c>
      <c r="I48" s="3">
        <f t="shared" si="2"/>
        <v>14.674206845549509</v>
      </c>
      <c r="J48" s="3">
        <f t="shared" si="3"/>
        <v>1.1685517113873773</v>
      </c>
      <c r="K48" s="5">
        <v>90</v>
      </c>
      <c r="L48" s="3">
        <f t="shared" si="4"/>
        <v>13.940833492710123</v>
      </c>
      <c r="M48" s="3">
        <f t="shared" si="5"/>
        <v>0.98520837317753063</v>
      </c>
      <c r="N48" s="2">
        <v>7.7383112741443938E-2</v>
      </c>
      <c r="O48" s="4">
        <f t="shared" si="21"/>
        <v>4.6907915181291013</v>
      </c>
      <c r="P48" s="3">
        <f t="shared" si="6"/>
        <v>3.6989147553133455</v>
      </c>
      <c r="Q48" s="3">
        <f t="shared" si="7"/>
        <v>-1.5752713111716636</v>
      </c>
      <c r="R48" s="2">
        <v>13.3152303695679</v>
      </c>
      <c r="S48" s="3">
        <f t="shared" si="8"/>
        <v>8.6582985693921231</v>
      </c>
      <c r="T48" s="3">
        <f t="shared" si="9"/>
        <v>-0.33542535765196918</v>
      </c>
      <c r="U48" s="2">
        <v>1.8498694877146393E-2</v>
      </c>
      <c r="V48" s="3"/>
      <c r="W48" s="6">
        <f t="shared" si="22"/>
        <v>8.2316394030384785</v>
      </c>
      <c r="X48" s="4">
        <f t="shared" si="10"/>
        <v>9.0030489773881772</v>
      </c>
      <c r="Y48" s="3">
        <f t="shared" si="11"/>
        <v>9.395127884314574</v>
      </c>
      <c r="Z48" s="3">
        <f t="shared" si="12"/>
        <v>-0.15121802892135658</v>
      </c>
      <c r="AA48" s="5">
        <v>62</v>
      </c>
      <c r="AB48" s="3">
        <f t="shared" si="13"/>
        <v>7.4347333496825883</v>
      </c>
      <c r="AC48" s="3">
        <f t="shared" si="14"/>
        <v>-0.64131666257935283</v>
      </c>
      <c r="AD48" s="2">
        <v>3.998950096175502E-2</v>
      </c>
      <c r="AE48" s="4">
        <f t="shared" si="15"/>
        <v>7.4602298286887798</v>
      </c>
      <c r="AF48" s="3">
        <f t="shared" si="16"/>
        <v>5.3982530571865315</v>
      </c>
      <c r="AG48" s="3">
        <f t="shared" si="17"/>
        <v>-1.1504367357033671</v>
      </c>
      <c r="AH48" s="2">
        <v>12.602806091308601</v>
      </c>
      <c r="AI48" s="3">
        <f t="shared" si="18"/>
        <v>15.708136914697771</v>
      </c>
      <c r="AJ48" s="3">
        <f t="shared" si="19"/>
        <v>1.4270342286744431</v>
      </c>
      <c r="AK48" s="2">
        <v>0.26039174647431373</v>
      </c>
      <c r="AL48" s="3"/>
      <c r="AM48" s="3"/>
    </row>
    <row r="49" spans="1:39" x14ac:dyDescent="0.35">
      <c r="A49" t="s">
        <v>76</v>
      </c>
      <c r="B49" t="s">
        <v>75</v>
      </c>
      <c r="C49" t="s">
        <v>3</v>
      </c>
      <c r="D49" t="s">
        <v>3</v>
      </c>
      <c r="E49" t="s">
        <v>3</v>
      </c>
      <c r="G49" s="6">
        <f t="shared" si="20"/>
        <v>12.241077879119718</v>
      </c>
      <c r="H49" s="4">
        <f t="shared" si="1"/>
        <v>11.329515889097705</v>
      </c>
      <c r="I49" s="3">
        <f t="shared" si="2"/>
        <v>12.744589007824613</v>
      </c>
      <c r="J49" s="3">
        <f t="shared" si="3"/>
        <v>0.68614725195615345</v>
      </c>
      <c r="K49" s="5">
        <v>86</v>
      </c>
      <c r="L49" s="3">
        <f t="shared" si="4"/>
        <v>5.6692234141900713</v>
      </c>
      <c r="M49" s="3">
        <f t="shared" si="5"/>
        <v>-1.0826941464524822</v>
      </c>
      <c r="N49" s="2">
        <v>1.9719606495469222E-2</v>
      </c>
      <c r="O49" s="4">
        <f t="shared" si="21"/>
        <v>13.152639869141733</v>
      </c>
      <c r="P49" s="3">
        <f t="shared" si="6"/>
        <v>14.226552395150453</v>
      </c>
      <c r="Q49" s="3">
        <f t="shared" si="7"/>
        <v>1.0566380987876134</v>
      </c>
      <c r="R49" s="2">
        <v>52.654109954833999</v>
      </c>
      <c r="S49" s="3">
        <f t="shared" si="8"/>
        <v>8.8569897651068477</v>
      </c>
      <c r="T49" s="3">
        <f t="shared" si="9"/>
        <v>-0.28575255872328803</v>
      </c>
      <c r="U49" s="2">
        <v>4.9535036265743848E-2</v>
      </c>
      <c r="V49" s="3"/>
      <c r="W49" s="6">
        <f t="shared" si="22"/>
        <v>13.448223977117669</v>
      </c>
      <c r="X49" s="4">
        <f t="shared" si="10"/>
        <v>13.928674842738401</v>
      </c>
      <c r="Y49" s="3">
        <f t="shared" si="11"/>
        <v>15.572545235995538</v>
      </c>
      <c r="Z49" s="3">
        <f t="shared" si="12"/>
        <v>1.3931363089988846</v>
      </c>
      <c r="AA49" s="5">
        <v>78</v>
      </c>
      <c r="AB49" s="3">
        <f t="shared" si="13"/>
        <v>7.3531932697098501</v>
      </c>
      <c r="AC49" s="3">
        <f t="shared" si="14"/>
        <v>-0.66170168257253748</v>
      </c>
      <c r="AD49" s="2">
        <v>3.8735441643845014E-2</v>
      </c>
      <c r="AE49" s="4">
        <f t="shared" si="15"/>
        <v>12.967773111496937</v>
      </c>
      <c r="AF49" s="3">
        <f t="shared" si="16"/>
        <v>13.956696443569871</v>
      </c>
      <c r="AG49" s="3">
        <f t="shared" si="17"/>
        <v>0.98917411089246787</v>
      </c>
      <c r="AH49" s="2">
        <v>45.545078277587898</v>
      </c>
      <c r="AI49" s="3">
        <f t="shared" si="18"/>
        <v>9.0120797832051966</v>
      </c>
      <c r="AJ49" s="3">
        <f t="shared" si="19"/>
        <v>-0.24698005419870073</v>
      </c>
      <c r="AK49" s="2">
        <v>9.7957835221160749E-3</v>
      </c>
      <c r="AL49" s="3"/>
      <c r="AM49" s="3"/>
    </row>
    <row r="50" spans="1:39" x14ac:dyDescent="0.35">
      <c r="A50" t="s">
        <v>74</v>
      </c>
      <c r="B50" t="s">
        <v>73</v>
      </c>
      <c r="C50" t="s">
        <v>3</v>
      </c>
      <c r="D50" t="s">
        <v>3</v>
      </c>
      <c r="E50" t="s">
        <v>3</v>
      </c>
      <c r="F50" t="s">
        <v>3</v>
      </c>
      <c r="G50" s="6">
        <f t="shared" si="20"/>
        <v>12.730743343575405</v>
      </c>
      <c r="H50" s="4">
        <f t="shared" si="1"/>
        <v>12.704069694843856</v>
      </c>
      <c r="I50" s="3">
        <f t="shared" si="2"/>
        <v>12.744589007824613</v>
      </c>
      <c r="J50" s="3">
        <f t="shared" si="3"/>
        <v>0.68614725195615345</v>
      </c>
      <c r="K50" s="5">
        <v>86</v>
      </c>
      <c r="L50" s="3">
        <f t="shared" si="4"/>
        <v>12.541992442920822</v>
      </c>
      <c r="M50" s="3">
        <f t="shared" si="5"/>
        <v>0.63549811073020535</v>
      </c>
      <c r="N50" s="2">
        <v>6.7631434549900948E-2</v>
      </c>
      <c r="O50" s="4">
        <f t="shared" si="21"/>
        <v>12.757416992306956</v>
      </c>
      <c r="P50" s="3">
        <f t="shared" si="6"/>
        <v>13.758571806280667</v>
      </c>
      <c r="Q50" s="3">
        <f t="shared" si="7"/>
        <v>0.93964295157016664</v>
      </c>
      <c r="R50" s="2">
        <v>50.9053955078125</v>
      </c>
      <c r="S50" s="3">
        <f t="shared" si="8"/>
        <v>8.7527977364121021</v>
      </c>
      <c r="T50" s="3">
        <f t="shared" si="9"/>
        <v>-0.31180056589697447</v>
      </c>
      <c r="U50" s="2">
        <v>3.3259834131555754E-2</v>
      </c>
      <c r="V50" s="3"/>
      <c r="W50" s="6">
        <f t="shared" si="22"/>
        <v>11.096702284989398</v>
      </c>
      <c r="X50" s="4">
        <f t="shared" si="10"/>
        <v>9.133732880198929</v>
      </c>
      <c r="Y50" s="3">
        <f t="shared" si="11"/>
        <v>9.395127884314574</v>
      </c>
      <c r="Z50" s="3">
        <f t="shared" si="12"/>
        <v>-0.15121802892135658</v>
      </c>
      <c r="AA50" s="5">
        <v>62</v>
      </c>
      <c r="AB50" s="3">
        <f t="shared" si="13"/>
        <v>8.0881528637363456</v>
      </c>
      <c r="AC50" s="3">
        <f t="shared" si="14"/>
        <v>-0.47796178406591378</v>
      </c>
      <c r="AD50" s="2">
        <v>5.0038875825960449E-2</v>
      </c>
      <c r="AE50" s="4">
        <f t="shared" si="15"/>
        <v>13.059671689779865</v>
      </c>
      <c r="AF50" s="3">
        <f t="shared" si="16"/>
        <v>14.11284735545183</v>
      </c>
      <c r="AG50" s="3">
        <f t="shared" si="17"/>
        <v>1.0282118388629573</v>
      </c>
      <c r="AH50" s="2">
        <v>46.1461181640625</v>
      </c>
      <c r="AI50" s="3">
        <f t="shared" si="18"/>
        <v>8.8469690270919976</v>
      </c>
      <c r="AJ50" s="3">
        <f t="shared" si="19"/>
        <v>-0.2882577432270006</v>
      </c>
      <c r="AK50" s="2">
        <v>3.6166114945426209E-3</v>
      </c>
      <c r="AL50" s="3"/>
      <c r="AM50" s="3"/>
    </row>
    <row r="51" spans="1:39" x14ac:dyDescent="0.35">
      <c r="A51" t="s">
        <v>72</v>
      </c>
      <c r="B51" t="s">
        <v>71</v>
      </c>
      <c r="C51" t="s">
        <v>3</v>
      </c>
      <c r="E51" t="s">
        <v>3</v>
      </c>
      <c r="F51" t="s">
        <v>3</v>
      </c>
      <c r="G51" s="6">
        <f t="shared" si="20"/>
        <v>8.0449794433689448</v>
      </c>
      <c r="H51" s="4">
        <f t="shared" si="1"/>
        <v>9.0490666758023401</v>
      </c>
      <c r="I51" s="3">
        <f t="shared" si="2"/>
        <v>7.920544413512375</v>
      </c>
      <c r="J51" s="3">
        <f t="shared" si="3"/>
        <v>-0.51986389662190624</v>
      </c>
      <c r="K51" s="5">
        <v>76</v>
      </c>
      <c r="L51" s="3">
        <f t="shared" si="4"/>
        <v>13.563155724962192</v>
      </c>
      <c r="M51" s="3">
        <f t="shared" si="5"/>
        <v>0.89078893124054792</v>
      </c>
      <c r="N51" s="2">
        <v>7.4750224571817458E-2</v>
      </c>
      <c r="O51" s="4">
        <f t="shared" si="21"/>
        <v>7.0408922109355485</v>
      </c>
      <c r="P51" s="3">
        <f t="shared" si="6"/>
        <v>6.578468487449503</v>
      </c>
      <c r="Q51" s="3">
        <f t="shared" si="7"/>
        <v>-0.85538287813762426</v>
      </c>
      <c r="R51" s="2">
        <v>24.0753288269043</v>
      </c>
      <c r="S51" s="3">
        <f t="shared" si="8"/>
        <v>8.890587104879728</v>
      </c>
      <c r="T51" s="3">
        <f t="shared" si="9"/>
        <v>-0.27735322378006799</v>
      </c>
      <c r="U51" s="2">
        <v>5.4783072059121141E-2</v>
      </c>
      <c r="V51" s="3"/>
      <c r="W51" s="6">
        <f t="shared" si="22"/>
        <v>7.2042741373112333</v>
      </c>
      <c r="X51" s="4">
        <f t="shared" si="10"/>
        <v>6.7396045006143801</v>
      </c>
      <c r="Y51" s="3">
        <f t="shared" si="11"/>
        <v>5.9203306239940314</v>
      </c>
      <c r="Z51" s="3">
        <f t="shared" si="12"/>
        <v>-1.0199173440014921</v>
      </c>
      <c r="AA51" s="5">
        <v>53</v>
      </c>
      <c r="AB51" s="3">
        <f t="shared" si="13"/>
        <v>10.016700007095775</v>
      </c>
      <c r="AC51" s="3">
        <f t="shared" si="14"/>
        <v>4.1750017739435562E-3</v>
      </c>
      <c r="AD51" s="2">
        <v>7.9699289649042271E-2</v>
      </c>
      <c r="AE51" s="4">
        <f t="shared" si="15"/>
        <v>7.6689437740080866</v>
      </c>
      <c r="AF51" s="3">
        <f t="shared" si="16"/>
        <v>7.4539889943121995</v>
      </c>
      <c r="AG51" s="3">
        <f t="shared" si="17"/>
        <v>-0.63650275142195012</v>
      </c>
      <c r="AH51" s="2">
        <v>20.515531539916999</v>
      </c>
      <c r="AI51" s="3">
        <f t="shared" si="18"/>
        <v>8.5287628927916366</v>
      </c>
      <c r="AJ51" s="3">
        <f t="shared" si="19"/>
        <v>-0.36780927680209063</v>
      </c>
      <c r="AK51" s="2">
        <v>-8.2920641747942225E-3</v>
      </c>
      <c r="AL51" s="3"/>
      <c r="AM51" s="3"/>
    </row>
    <row r="52" spans="1:39" x14ac:dyDescent="0.35">
      <c r="A52" t="s">
        <v>70</v>
      </c>
      <c r="B52" t="s">
        <v>69</v>
      </c>
      <c r="C52" t="s">
        <v>3</v>
      </c>
      <c r="E52" t="s">
        <v>3</v>
      </c>
      <c r="F52" t="s">
        <v>3</v>
      </c>
      <c r="G52" s="6">
        <f t="shared" si="20"/>
        <v>13.750039903779987</v>
      </c>
      <c r="H52" s="4">
        <f t="shared" si="1"/>
        <v>14.967518341349651</v>
      </c>
      <c r="I52" s="3">
        <f t="shared" si="2"/>
        <v>13.709397926687062</v>
      </c>
      <c r="J52" s="3">
        <f t="shared" si="3"/>
        <v>0.92734948167176545</v>
      </c>
      <c r="K52" s="5">
        <v>88</v>
      </c>
      <c r="L52" s="3">
        <f t="shared" si="4"/>
        <v>20</v>
      </c>
      <c r="M52" s="3">
        <f t="shared" si="5"/>
        <v>2.8320137617036218</v>
      </c>
      <c r="N52" s="2">
        <v>0.12888132073019753</v>
      </c>
      <c r="O52" s="4">
        <f t="shared" si="21"/>
        <v>12.532561466210323</v>
      </c>
      <c r="P52" s="3">
        <f t="shared" si="6"/>
        <v>13.312512287150756</v>
      </c>
      <c r="Q52" s="3">
        <f t="shared" si="7"/>
        <v>0.82812807178768888</v>
      </c>
      <c r="R52" s="2">
        <v>49.238594055175803</v>
      </c>
      <c r="S52" s="3">
        <f t="shared" si="8"/>
        <v>9.4127581824485862</v>
      </c>
      <c r="T52" s="3">
        <f t="shared" si="9"/>
        <v>-0.14681045438785364</v>
      </c>
      <c r="U52" s="2">
        <v>0.13634823536886032</v>
      </c>
      <c r="V52" s="3"/>
      <c r="W52" s="6">
        <f t="shared" si="22"/>
        <v>7.9111281457415341</v>
      </c>
      <c r="X52" s="4">
        <f t="shared" si="10"/>
        <v>4.4448031534799926</v>
      </c>
      <c r="Y52" s="3">
        <f t="shared" si="11"/>
        <v>3.9898877015937302</v>
      </c>
      <c r="Z52" s="3">
        <f t="shared" si="12"/>
        <v>-1.5025280746015675</v>
      </c>
      <c r="AA52" s="5">
        <v>48</v>
      </c>
      <c r="AB52" s="3">
        <f t="shared" si="13"/>
        <v>6.2644649610250411</v>
      </c>
      <c r="AC52" s="3">
        <f t="shared" si="14"/>
        <v>-0.93388375974373972</v>
      </c>
      <c r="AD52" s="2">
        <v>2.1991162258356844E-2</v>
      </c>
      <c r="AE52" s="4">
        <f t="shared" si="15"/>
        <v>11.377453138003077</v>
      </c>
      <c r="AF52" s="3">
        <f t="shared" si="16"/>
        <v>10.841941690106596</v>
      </c>
      <c r="AG52" s="3">
        <f t="shared" si="17"/>
        <v>0.21048542252664912</v>
      </c>
      <c r="AH52" s="2">
        <v>33.556087493896499</v>
      </c>
      <c r="AI52" s="3">
        <f t="shared" si="18"/>
        <v>13.519498929588996</v>
      </c>
      <c r="AJ52" s="3">
        <f t="shared" si="19"/>
        <v>0.87987473239724923</v>
      </c>
      <c r="AK52" s="2">
        <v>0.17848326919257396</v>
      </c>
      <c r="AL52" s="3"/>
      <c r="AM52" s="3"/>
    </row>
    <row r="53" spans="1:39" x14ac:dyDescent="0.35">
      <c r="A53" t="s">
        <v>68</v>
      </c>
      <c r="B53" t="s">
        <v>67</v>
      </c>
      <c r="C53" t="s">
        <v>3</v>
      </c>
      <c r="D53" t="s">
        <v>3</v>
      </c>
      <c r="E53" t="s">
        <v>2</v>
      </c>
      <c r="G53" s="6">
        <f>IF(O53="ND","ND",(O53*$O$28))</f>
        <v>4.8702827296201692</v>
      </c>
      <c r="H53" s="4" t="str">
        <f t="shared" si="1"/>
        <v>ND</v>
      </c>
      <c r="I53" s="3" t="str">
        <f t="shared" si="2"/>
        <v>ND</v>
      </c>
      <c r="J53" s="3" t="str">
        <f t="shared" si="3"/>
        <v>ND</v>
      </c>
      <c r="K53" s="5" t="s">
        <v>0</v>
      </c>
      <c r="L53" s="3" t="str">
        <f t="shared" si="4"/>
        <v>ND</v>
      </c>
      <c r="M53" s="3" t="str">
        <f t="shared" si="5"/>
        <v>ND</v>
      </c>
      <c r="N53" s="2" t="s">
        <v>0</v>
      </c>
      <c r="O53" s="4">
        <f>IF(P53="ND","ND",(P53*$P$28))</f>
        <v>9.7405654592403383</v>
      </c>
      <c r="P53" s="3">
        <f t="shared" si="6"/>
        <v>12.175706824050422</v>
      </c>
      <c r="Q53" s="3">
        <f t="shared" si="7"/>
        <v>0.5439267060126054</v>
      </c>
      <c r="R53" s="2">
        <v>44.990665435791001</v>
      </c>
      <c r="S53" s="3">
        <f t="shared" si="8"/>
        <v>20</v>
      </c>
      <c r="T53" s="3">
        <f t="shared" si="9"/>
        <v>3.7686761624505269</v>
      </c>
      <c r="U53" s="2">
        <v>2.5828054909215217</v>
      </c>
      <c r="V53" s="3"/>
      <c r="W53" s="6">
        <f>IF(AE53="ND","ND",(AE53*$AE$28))</f>
        <v>1.7246444534476153</v>
      </c>
      <c r="X53" s="4" t="str">
        <f t="shared" si="10"/>
        <v>ND</v>
      </c>
      <c r="Y53" s="3" t="str">
        <f t="shared" si="11"/>
        <v>ND</v>
      </c>
      <c r="Z53" s="3" t="str">
        <f t="shared" si="12"/>
        <v>ND</v>
      </c>
      <c r="AA53" s="5" t="s">
        <v>0</v>
      </c>
      <c r="AB53" s="3" t="str">
        <f t="shared" si="13"/>
        <v>ND</v>
      </c>
      <c r="AC53" s="3" t="str">
        <f t="shared" si="14"/>
        <v>ND</v>
      </c>
      <c r="AD53" s="5" t="s">
        <v>0</v>
      </c>
      <c r="AE53" s="4">
        <f t="shared" si="15"/>
        <v>3.4492889068952306</v>
      </c>
      <c r="AF53" s="3">
        <f t="shared" si="16"/>
        <v>2.124028321500071</v>
      </c>
      <c r="AG53" s="3">
        <f t="shared" si="17"/>
        <v>-1.9689929196249822</v>
      </c>
      <c r="AH53" s="2">
        <v>0</v>
      </c>
      <c r="AI53" s="3">
        <f t="shared" si="18"/>
        <v>8.7503312484758684</v>
      </c>
      <c r="AJ53" s="3">
        <f t="shared" si="19"/>
        <v>-0.31241718788103284</v>
      </c>
      <c r="AK53" s="2">
        <v>0</v>
      </c>
      <c r="AL53" s="3"/>
      <c r="AM53" s="3"/>
    </row>
    <row r="54" spans="1:39" x14ac:dyDescent="0.35">
      <c r="A54" t="s">
        <v>66</v>
      </c>
      <c r="B54" t="s">
        <v>65</v>
      </c>
      <c r="C54" t="s">
        <v>3</v>
      </c>
      <c r="E54" t="s">
        <v>3</v>
      </c>
      <c r="F54" t="s">
        <v>64</v>
      </c>
      <c r="G54" s="6">
        <f t="shared" ref="G54:G69" si="23">IF(O54="ND","ND",(O54*$O$28)+IF(H54="ND","ND",(H54*$H$28)))</f>
        <v>10.415478216161567</v>
      </c>
      <c r="H54" s="4">
        <f t="shared" si="1"/>
        <v>12.527681998197348</v>
      </c>
      <c r="I54" s="3">
        <f t="shared" si="2"/>
        <v>11.779780088962166</v>
      </c>
      <c r="J54" s="3">
        <f t="shared" si="3"/>
        <v>0.4449450222405415</v>
      </c>
      <c r="K54" s="5">
        <v>84</v>
      </c>
      <c r="L54" s="3">
        <f t="shared" si="4"/>
        <v>15.519289635138072</v>
      </c>
      <c r="M54" s="3">
        <f t="shared" si="5"/>
        <v>1.3798224087845179</v>
      </c>
      <c r="N54" s="2">
        <v>8.8386933613543883E-2</v>
      </c>
      <c r="O54" s="4">
        <f t="shared" ref="O54:O65" si="24">IF(P54="ND","ND",(P54*$P$28)+IF(S54="ND","ND",(S54*$S$28)))</f>
        <v>8.3032744341257843</v>
      </c>
      <c r="P54" s="3">
        <f t="shared" si="6"/>
        <v>8.2582331119578676</v>
      </c>
      <c r="Q54" s="3">
        <f t="shared" si="7"/>
        <v>-0.43544172201053316</v>
      </c>
      <c r="R54" s="2">
        <v>30.352146148681602</v>
      </c>
      <c r="S54" s="3">
        <f t="shared" si="8"/>
        <v>8.4834397227974492</v>
      </c>
      <c r="T54" s="3">
        <f t="shared" si="9"/>
        <v>-0.37914006930063754</v>
      </c>
      <c r="U54" s="2">
        <v>-8.8149404261540498E-3</v>
      </c>
      <c r="V54" s="3"/>
      <c r="W54" s="6">
        <f t="shared" ref="W54:W65" si="25">IF(X54="ND","ND",(X54*$X$28)+IF(AE54="ND","ND",(AE54*$AE$28)))</f>
        <v>10.027018194577163</v>
      </c>
      <c r="X54" s="4">
        <f t="shared" si="10"/>
        <v>7.8765834601765778</v>
      </c>
      <c r="Y54" s="3">
        <f t="shared" si="11"/>
        <v>6.6925077929541512</v>
      </c>
      <c r="Z54" s="3">
        <f t="shared" si="12"/>
        <v>-0.82687305176146209</v>
      </c>
      <c r="AA54" s="5">
        <v>55</v>
      </c>
      <c r="AB54" s="3">
        <f t="shared" si="13"/>
        <v>12.612886129066277</v>
      </c>
      <c r="AC54" s="3">
        <f t="shared" si="14"/>
        <v>0.6532215322665692</v>
      </c>
      <c r="AD54" s="2">
        <v>0.11962776897325011</v>
      </c>
      <c r="AE54" s="4">
        <f t="shared" si="15"/>
        <v>12.177452928977747</v>
      </c>
      <c r="AF54" s="3">
        <f t="shared" si="16"/>
        <v>10.221816161222183</v>
      </c>
      <c r="AG54" s="3">
        <f t="shared" si="17"/>
        <v>5.5454040305545647E-2</v>
      </c>
      <c r="AH54" s="2">
        <v>31.169164657592798</v>
      </c>
      <c r="AI54" s="3">
        <f t="shared" si="18"/>
        <v>20</v>
      </c>
      <c r="AJ54" s="3">
        <f t="shared" si="19"/>
        <v>5.0479926504992765</v>
      </c>
      <c r="AK54" s="2">
        <v>0.80244062372145386</v>
      </c>
      <c r="AL54" s="3"/>
      <c r="AM54" s="3"/>
    </row>
    <row r="55" spans="1:39" x14ac:dyDescent="0.35">
      <c r="A55" t="s">
        <v>63</v>
      </c>
      <c r="B55" t="s">
        <v>62</v>
      </c>
      <c r="C55" t="s">
        <v>3</v>
      </c>
      <c r="D55" t="s">
        <v>3</v>
      </c>
      <c r="E55" t="s">
        <v>3</v>
      </c>
      <c r="F55" t="s">
        <v>3</v>
      </c>
      <c r="G55" s="6">
        <f t="shared" si="23"/>
        <v>11.6723719773399</v>
      </c>
      <c r="H55" s="4">
        <f t="shared" si="1"/>
        <v>10.861446331192626</v>
      </c>
      <c r="I55" s="3">
        <f t="shared" si="2"/>
        <v>11.297375629530942</v>
      </c>
      <c r="J55" s="3">
        <f t="shared" si="3"/>
        <v>0.32434390738273555</v>
      </c>
      <c r="K55" s="5">
        <v>83</v>
      </c>
      <c r="L55" s="3">
        <f t="shared" si="4"/>
        <v>9.1177291378393637</v>
      </c>
      <c r="M55" s="3">
        <f t="shared" si="5"/>
        <v>-0.220567715540159</v>
      </c>
      <c r="N55" s="2">
        <v>4.376002056809547E-2</v>
      </c>
      <c r="O55" s="4">
        <f t="shared" si="24"/>
        <v>12.483297623487173</v>
      </c>
      <c r="P55" s="3">
        <f t="shared" si="6"/>
        <v>13.396314210211154</v>
      </c>
      <c r="Q55" s="3">
        <f t="shared" si="7"/>
        <v>0.84907855255278852</v>
      </c>
      <c r="R55" s="2">
        <v>49.5517387390137</v>
      </c>
      <c r="S55" s="3">
        <f t="shared" si="8"/>
        <v>8.8312312765912466</v>
      </c>
      <c r="T55" s="3">
        <f t="shared" si="9"/>
        <v>-0.29219218085218812</v>
      </c>
      <c r="U55" s="2">
        <v>4.5511459678222232E-2</v>
      </c>
      <c r="V55" s="3"/>
      <c r="W55" s="6">
        <f t="shared" si="25"/>
        <v>11.928469008894483</v>
      </c>
      <c r="X55" s="4">
        <f t="shared" si="10"/>
        <v>11.387958421497837</v>
      </c>
      <c r="Y55" s="3">
        <f t="shared" si="11"/>
        <v>11.325570806714875</v>
      </c>
      <c r="Z55" s="3">
        <f t="shared" si="12"/>
        <v>0.33139270167871876</v>
      </c>
      <c r="AA55" s="5">
        <v>67</v>
      </c>
      <c r="AB55" s="3">
        <f t="shared" si="13"/>
        <v>11.637508880629685</v>
      </c>
      <c r="AC55" s="3">
        <f t="shared" si="14"/>
        <v>0.40937722015742134</v>
      </c>
      <c r="AD55" s="2">
        <v>0.10462679120516016</v>
      </c>
      <c r="AE55" s="4">
        <f t="shared" si="15"/>
        <v>12.468979596291129</v>
      </c>
      <c r="AF55" s="3">
        <f t="shared" si="16"/>
        <v>13.388575464566069</v>
      </c>
      <c r="AG55" s="3">
        <f t="shared" si="17"/>
        <v>0.84714386614151727</v>
      </c>
      <c r="AH55" s="2">
        <v>43.358325958252003</v>
      </c>
      <c r="AI55" s="3">
        <f t="shared" si="18"/>
        <v>8.7905961231913672</v>
      </c>
      <c r="AJ55" s="3">
        <f t="shared" si="19"/>
        <v>-0.30235096920215798</v>
      </c>
      <c r="AK55" s="2">
        <v>1.5068890325060647E-3</v>
      </c>
      <c r="AL55" s="3"/>
      <c r="AM55" s="3"/>
    </row>
    <row r="56" spans="1:39" x14ac:dyDescent="0.35">
      <c r="A56" t="s">
        <v>61</v>
      </c>
      <c r="B56" t="s">
        <v>60</v>
      </c>
      <c r="C56" t="s">
        <v>3</v>
      </c>
      <c r="E56" t="s">
        <v>3</v>
      </c>
      <c r="F56" s="32"/>
      <c r="G56" s="6">
        <f t="shared" si="23"/>
        <v>6.0033543392748427</v>
      </c>
      <c r="H56" s="4">
        <f t="shared" si="1"/>
        <v>2.8966199110807631</v>
      </c>
      <c r="I56" s="3">
        <f t="shared" si="2"/>
        <v>1.6492864409064651</v>
      </c>
      <c r="J56" s="3">
        <f t="shared" si="3"/>
        <v>-2.0876783897733837</v>
      </c>
      <c r="K56" s="5">
        <v>63</v>
      </c>
      <c r="L56" s="3">
        <f t="shared" si="4"/>
        <v>7.8859537917779523</v>
      </c>
      <c r="M56" s="3">
        <f t="shared" si="5"/>
        <v>-0.52851155205551192</v>
      </c>
      <c r="N56" s="2">
        <v>3.517300006217261E-2</v>
      </c>
      <c r="O56" s="4">
        <f t="shared" si="24"/>
        <v>9.1100887674689215</v>
      </c>
      <c r="P56" s="3">
        <f t="shared" si="6"/>
        <v>9.0092826702627296</v>
      </c>
      <c r="Q56" s="3">
        <f t="shared" si="7"/>
        <v>-0.24767933243431742</v>
      </c>
      <c r="R56" s="2">
        <v>33.158611297607401</v>
      </c>
      <c r="S56" s="3">
        <f t="shared" si="8"/>
        <v>9.5133131562936857</v>
      </c>
      <c r="T56" s="3">
        <f t="shared" si="9"/>
        <v>-0.1216717109265785</v>
      </c>
      <c r="U56" s="2">
        <v>0.15205531531949323</v>
      </c>
      <c r="V56" s="1"/>
      <c r="W56" s="6">
        <f t="shared" si="25"/>
        <v>6.9267243439890986</v>
      </c>
      <c r="X56" s="4">
        <f t="shared" si="10"/>
        <v>5.7652546412015262</v>
      </c>
      <c r="Y56" s="3">
        <f t="shared" si="11"/>
        <v>5.9203306239940314</v>
      </c>
      <c r="Z56" s="3">
        <f t="shared" si="12"/>
        <v>-1.0199173440014921</v>
      </c>
      <c r="AA56" s="5">
        <v>53</v>
      </c>
      <c r="AB56" s="3">
        <f t="shared" si="13"/>
        <v>5.1449507100315071</v>
      </c>
      <c r="AC56" s="3">
        <f t="shared" si="14"/>
        <v>-1.2137623224921232</v>
      </c>
      <c r="AD56" s="2">
        <v>4.7734053164840695E-3</v>
      </c>
      <c r="AE56" s="4">
        <f t="shared" si="15"/>
        <v>8.0881940467766711</v>
      </c>
      <c r="AF56" s="3">
        <f t="shared" si="16"/>
        <v>7.7580377400628144</v>
      </c>
      <c r="AG56" s="3">
        <f t="shared" si="17"/>
        <v>-0.56049056498429639</v>
      </c>
      <c r="AH56" s="2">
        <v>21.685844421386701</v>
      </c>
      <c r="AI56" s="3">
        <f t="shared" si="18"/>
        <v>9.4088192736320941</v>
      </c>
      <c r="AJ56" s="3">
        <f t="shared" si="19"/>
        <v>-0.1477951815919763</v>
      </c>
      <c r="AK56" s="2">
        <v>2.4643523422228197E-2</v>
      </c>
      <c r="AL56" s="1"/>
      <c r="AM56" s="1"/>
    </row>
    <row r="57" spans="1:39" x14ac:dyDescent="0.35">
      <c r="A57" t="s">
        <v>59</v>
      </c>
      <c r="B57" t="s">
        <v>58</v>
      </c>
      <c r="C57" t="s">
        <v>3</v>
      </c>
      <c r="E57" t="s">
        <v>3</v>
      </c>
      <c r="F57" t="s">
        <v>3</v>
      </c>
      <c r="G57" s="6">
        <f t="shared" si="23"/>
        <v>12.804367214042101</v>
      </c>
      <c r="H57" s="4">
        <f t="shared" si="1"/>
        <v>9.2247394090919883</v>
      </c>
      <c r="I57" s="3">
        <f t="shared" si="2"/>
        <v>9.8501622512372702</v>
      </c>
      <c r="J57" s="3">
        <f t="shared" si="3"/>
        <v>-3.7459437190682364E-2</v>
      </c>
      <c r="K57" s="5">
        <v>80</v>
      </c>
      <c r="L57" s="3">
        <f t="shared" si="4"/>
        <v>6.7230480405108608</v>
      </c>
      <c r="M57" s="3">
        <f t="shared" si="5"/>
        <v>-0.8192379898722848</v>
      </c>
      <c r="N57" s="2">
        <v>2.7066087089351765E-2</v>
      </c>
      <c r="O57" s="4">
        <f t="shared" si="24"/>
        <v>16.383995018992213</v>
      </c>
      <c r="P57" s="3">
        <f t="shared" si="6"/>
        <v>18.280090277975489</v>
      </c>
      <c r="Q57" s="3">
        <f t="shared" si="7"/>
        <v>2.0700225694938728</v>
      </c>
      <c r="R57" s="2">
        <v>67.801063537597699</v>
      </c>
      <c r="S57" s="3">
        <f t="shared" si="8"/>
        <v>8.7996139830591016</v>
      </c>
      <c r="T57" s="3">
        <f t="shared" si="9"/>
        <v>-0.30009650423522449</v>
      </c>
      <c r="U57" s="2">
        <v>4.0572714846991431E-2</v>
      </c>
      <c r="V57" s="3"/>
      <c r="W57" s="6">
        <f t="shared" si="25"/>
        <v>13.962924059228026</v>
      </c>
      <c r="X57" s="4">
        <f t="shared" si="10"/>
        <v>11.825637607575999</v>
      </c>
      <c r="Y57" s="3">
        <f t="shared" si="11"/>
        <v>12.483836560155055</v>
      </c>
      <c r="Z57" s="3">
        <f t="shared" si="12"/>
        <v>0.62095914003876396</v>
      </c>
      <c r="AA57" s="5">
        <v>70</v>
      </c>
      <c r="AB57" s="3">
        <f t="shared" si="13"/>
        <v>9.1928417972597689</v>
      </c>
      <c r="AC57" s="3">
        <f t="shared" si="14"/>
        <v>-0.20178955068505777</v>
      </c>
      <c r="AD57" s="2">
        <v>6.7028624314559915E-2</v>
      </c>
      <c r="AE57" s="4">
        <f t="shared" si="15"/>
        <v>16.100210510880054</v>
      </c>
      <c r="AF57" s="3">
        <f t="shared" si="16"/>
        <v>17.757680139540856</v>
      </c>
      <c r="AG57" s="3">
        <f t="shared" si="17"/>
        <v>1.9394200348852138</v>
      </c>
      <c r="AH57" s="2">
        <v>60.175430297851598</v>
      </c>
      <c r="AI57" s="3">
        <f t="shared" si="18"/>
        <v>9.4703319962368457</v>
      </c>
      <c r="AJ57" s="3">
        <f t="shared" si="19"/>
        <v>-0.13241700094078854</v>
      </c>
      <c r="AK57" s="2">
        <v>2.6945600547952031E-2</v>
      </c>
      <c r="AL57" s="3"/>
      <c r="AM57" s="3"/>
    </row>
    <row r="58" spans="1:39" x14ac:dyDescent="0.35">
      <c r="A58" t="s">
        <v>57</v>
      </c>
      <c r="B58" t="s">
        <v>56</v>
      </c>
      <c r="C58" t="s">
        <v>3</v>
      </c>
      <c r="D58" t="s">
        <v>3</v>
      </c>
      <c r="E58" t="s">
        <v>3</v>
      </c>
      <c r="F58" s="32"/>
      <c r="G58" s="6">
        <f t="shared" si="23"/>
        <v>5.656696426542041</v>
      </c>
      <c r="H58" s="4">
        <f t="shared" si="1"/>
        <v>1.7429398693458173</v>
      </c>
      <c r="I58" s="3">
        <f t="shared" si="2"/>
        <v>0</v>
      </c>
      <c r="J58" s="3">
        <f t="shared" si="3"/>
        <v>-3.0524873086358317</v>
      </c>
      <c r="K58" s="5">
        <v>55</v>
      </c>
      <c r="L58" s="3">
        <f t="shared" si="4"/>
        <v>8.7146993467290859</v>
      </c>
      <c r="M58" s="3">
        <f t="shared" si="5"/>
        <v>-0.32132516331772842</v>
      </c>
      <c r="N58" s="2">
        <v>4.0950396969256841E-2</v>
      </c>
      <c r="O58" s="4">
        <f t="shared" si="24"/>
        <v>9.5704529837382637</v>
      </c>
      <c r="P58" s="3">
        <f t="shared" si="6"/>
        <v>9.6114806820813055</v>
      </c>
      <c r="Q58" s="3">
        <f t="shared" si="7"/>
        <v>-9.7129829479673829E-2</v>
      </c>
      <c r="R58" s="2">
        <v>35.408859252929702</v>
      </c>
      <c r="S58" s="3">
        <f t="shared" si="8"/>
        <v>9.4063421903660966</v>
      </c>
      <c r="T58" s="3">
        <f t="shared" si="9"/>
        <v>-0.1484144524084757</v>
      </c>
      <c r="U58" s="2">
        <v>0.13534603232759146</v>
      </c>
      <c r="V58" s="3"/>
      <c r="W58" s="6">
        <f t="shared" si="25"/>
        <v>6.614450571560794</v>
      </c>
      <c r="X58" s="4">
        <f t="shared" si="10"/>
        <v>4.6195246002652386</v>
      </c>
      <c r="Y58" s="3">
        <f t="shared" si="11"/>
        <v>2.8316219481535487</v>
      </c>
      <c r="Z58" s="3">
        <f t="shared" si="12"/>
        <v>-1.7920945129616128</v>
      </c>
      <c r="AA58" s="5">
        <v>45</v>
      </c>
      <c r="AB58" s="3">
        <f t="shared" si="13"/>
        <v>11.771135208712</v>
      </c>
      <c r="AC58" s="3">
        <f t="shared" si="14"/>
        <v>0.44278380217800001</v>
      </c>
      <c r="AD58" s="2">
        <v>0.1066819197003217</v>
      </c>
      <c r="AE58" s="4">
        <f t="shared" si="15"/>
        <v>8.6093765428563493</v>
      </c>
      <c r="AF58" s="3">
        <f t="shared" si="16"/>
        <v>8.4099422029652846</v>
      </c>
      <c r="AG58" s="3">
        <f t="shared" si="17"/>
        <v>-0.39751444925867874</v>
      </c>
      <c r="AH58" s="2">
        <v>24.1950874328613</v>
      </c>
      <c r="AI58" s="3">
        <f t="shared" si="18"/>
        <v>9.4071139024206047</v>
      </c>
      <c r="AJ58" s="3">
        <f t="shared" si="19"/>
        <v>-0.14822152439484876</v>
      </c>
      <c r="AK58" s="2">
        <v>2.4579700917052083E-2</v>
      </c>
      <c r="AL58" s="3"/>
      <c r="AM58" s="3"/>
    </row>
    <row r="59" spans="1:39" x14ac:dyDescent="0.35">
      <c r="A59" t="s">
        <v>55</v>
      </c>
      <c r="B59" t="s">
        <v>54</v>
      </c>
      <c r="C59" t="s">
        <v>3</v>
      </c>
      <c r="D59" t="s">
        <v>3</v>
      </c>
      <c r="E59" t="s">
        <v>3</v>
      </c>
      <c r="F59" s="32"/>
      <c r="G59" s="6">
        <f t="shared" si="23"/>
        <v>10.946969466811421</v>
      </c>
      <c r="H59" s="4">
        <f t="shared" si="1"/>
        <v>10.584766835509068</v>
      </c>
      <c r="I59" s="3">
        <f t="shared" si="2"/>
        <v>12.262184548393389</v>
      </c>
      <c r="J59" s="3">
        <f t="shared" si="3"/>
        <v>0.56554613709834745</v>
      </c>
      <c r="K59" s="5">
        <v>85</v>
      </c>
      <c r="L59" s="3">
        <f t="shared" si="4"/>
        <v>3.8750959839717876</v>
      </c>
      <c r="M59" s="3">
        <f t="shared" si="5"/>
        <v>-1.5312260040070531</v>
      </c>
      <c r="N59" s="2">
        <v>7.2122859984449228E-3</v>
      </c>
      <c r="O59" s="4">
        <f t="shared" si="24"/>
        <v>11.309172098113775</v>
      </c>
      <c r="P59" s="3">
        <f t="shared" si="6"/>
        <v>11.85000748385826</v>
      </c>
      <c r="Q59" s="3">
        <f t="shared" si="7"/>
        <v>0.46250187096456497</v>
      </c>
      <c r="R59" s="2">
        <v>43.773616790771499</v>
      </c>
      <c r="S59" s="3">
        <f t="shared" si="8"/>
        <v>9.1458305551358343</v>
      </c>
      <c r="T59" s="3">
        <f t="shared" si="9"/>
        <v>-0.21354236121604128</v>
      </c>
      <c r="U59" s="2">
        <v>9.4653096651081237E-2</v>
      </c>
      <c r="V59" s="3"/>
      <c r="W59" s="6">
        <f t="shared" si="25"/>
        <v>12.941758918421101</v>
      </c>
      <c r="X59" s="4">
        <f t="shared" si="10"/>
        <v>15.491646864013349</v>
      </c>
      <c r="Y59" s="3">
        <f t="shared" si="11"/>
        <v>17.116899573915781</v>
      </c>
      <c r="Z59" s="3">
        <f t="shared" si="12"/>
        <v>1.7792248934789447</v>
      </c>
      <c r="AA59" s="5">
        <v>82</v>
      </c>
      <c r="AB59" s="3">
        <f t="shared" si="13"/>
        <v>8.9906360244036136</v>
      </c>
      <c r="AC59" s="3">
        <f t="shared" si="14"/>
        <v>-0.25234099389909659</v>
      </c>
      <c r="AD59" s="2">
        <v>6.3918766761437151E-2</v>
      </c>
      <c r="AE59" s="4">
        <f t="shared" si="15"/>
        <v>10.391870972828851</v>
      </c>
      <c r="AF59" s="3">
        <f t="shared" si="16"/>
        <v>10.794128841631849</v>
      </c>
      <c r="AG59" s="3">
        <f t="shared" si="17"/>
        <v>0.19853221040796237</v>
      </c>
      <c r="AH59" s="2">
        <v>33.3720512390137</v>
      </c>
      <c r="AI59" s="3">
        <f t="shared" si="18"/>
        <v>8.7828394976168553</v>
      </c>
      <c r="AJ59" s="3">
        <f t="shared" si="19"/>
        <v>-0.30429012559578611</v>
      </c>
      <c r="AK59" s="2">
        <v>1.2166019251929061E-3</v>
      </c>
      <c r="AL59" s="3"/>
      <c r="AM59" s="3"/>
    </row>
    <row r="60" spans="1:39" x14ac:dyDescent="0.35">
      <c r="A60" t="s">
        <v>53</v>
      </c>
      <c r="B60" t="s">
        <v>52</v>
      </c>
      <c r="C60" t="s">
        <v>3</v>
      </c>
      <c r="D60" t="s">
        <v>3</v>
      </c>
      <c r="E60" t="s">
        <v>3</v>
      </c>
      <c r="F60" s="32"/>
      <c r="G60" s="6">
        <f t="shared" si="23"/>
        <v>10.079289298678917</v>
      </c>
      <c r="H60" s="4">
        <f t="shared" si="1"/>
        <v>10.571977872026991</v>
      </c>
      <c r="I60" s="3">
        <f t="shared" si="2"/>
        <v>11.779780088962166</v>
      </c>
      <c r="J60" s="3">
        <f t="shared" si="3"/>
        <v>0.4449450222405415</v>
      </c>
      <c r="K60" s="5">
        <v>84</v>
      </c>
      <c r="L60" s="3">
        <f t="shared" si="4"/>
        <v>5.7407690042862942</v>
      </c>
      <c r="M60" s="3">
        <f t="shared" si="5"/>
        <v>-1.0648077489284264</v>
      </c>
      <c r="N60" s="2">
        <v>2.0218369075211573E-2</v>
      </c>
      <c r="O60" s="4">
        <f t="shared" si="24"/>
        <v>9.5866007253308432</v>
      </c>
      <c r="P60" s="3">
        <f t="shared" si="6"/>
        <v>9.7753216137019781</v>
      </c>
      <c r="Q60" s="3">
        <f t="shared" si="7"/>
        <v>-5.6169596574505508E-2</v>
      </c>
      <c r="R60" s="2">
        <v>36.021087646484403</v>
      </c>
      <c r="S60" s="3">
        <f t="shared" si="8"/>
        <v>8.8317171718463001</v>
      </c>
      <c r="T60" s="3">
        <f t="shared" si="9"/>
        <v>-0.29207070703842508</v>
      </c>
      <c r="U60" s="2">
        <v>4.5587358416264712E-2</v>
      </c>
      <c r="V60" s="3"/>
      <c r="W60" s="6">
        <f t="shared" si="25"/>
        <v>11.562227335817257</v>
      </c>
      <c r="X60" s="4">
        <f t="shared" si="10"/>
        <v>13.378078555559382</v>
      </c>
      <c r="Y60" s="3">
        <f t="shared" si="11"/>
        <v>14.800368067035418</v>
      </c>
      <c r="Z60" s="3">
        <f t="shared" si="12"/>
        <v>1.2000920167588545</v>
      </c>
      <c r="AA60" s="5">
        <v>76</v>
      </c>
      <c r="AB60" s="3">
        <f t="shared" si="13"/>
        <v>7.6889205096552375</v>
      </c>
      <c r="AC60" s="3">
        <f t="shared" si="14"/>
        <v>-0.57776987258619061</v>
      </c>
      <c r="AD60" s="2">
        <v>4.3898814964921984E-2</v>
      </c>
      <c r="AE60" s="4">
        <f t="shared" si="15"/>
        <v>9.7463761160751314</v>
      </c>
      <c r="AF60" s="3">
        <f t="shared" si="16"/>
        <v>10.310883002537695</v>
      </c>
      <c r="AG60" s="3">
        <f t="shared" si="17"/>
        <v>7.7720750634423949E-2</v>
      </c>
      <c r="AH60" s="2">
        <v>31.511991500854499</v>
      </c>
      <c r="AI60" s="3">
        <f t="shared" si="18"/>
        <v>7.488348570224872</v>
      </c>
      <c r="AJ60" s="3">
        <f t="shared" si="19"/>
        <v>-0.62791285744378211</v>
      </c>
      <c r="AK60" s="2">
        <v>-4.722895254252546E-2</v>
      </c>
      <c r="AL60" s="3"/>
      <c r="AM60" s="3"/>
    </row>
    <row r="61" spans="1:39" x14ac:dyDescent="0.35">
      <c r="A61" t="s">
        <v>51</v>
      </c>
      <c r="B61" t="s">
        <v>50</v>
      </c>
      <c r="C61" t="s">
        <v>3</v>
      </c>
      <c r="D61" t="s">
        <v>3</v>
      </c>
      <c r="E61" t="s">
        <v>3</v>
      </c>
      <c r="F61" s="32"/>
      <c r="G61" s="6">
        <f t="shared" si="23"/>
        <v>11.702925694692132</v>
      </c>
      <c r="H61" s="4">
        <f t="shared" si="1"/>
        <v>11.687215806556171</v>
      </c>
      <c r="I61" s="3">
        <f t="shared" si="2"/>
        <v>12.262184548393389</v>
      </c>
      <c r="J61" s="3">
        <f t="shared" si="3"/>
        <v>0.56554613709834745</v>
      </c>
      <c r="K61" s="5">
        <v>85</v>
      </c>
      <c r="L61" s="3">
        <f t="shared" si="4"/>
        <v>9.3873408392072992</v>
      </c>
      <c r="M61" s="3">
        <f t="shared" si="5"/>
        <v>-0.15316479019817505</v>
      </c>
      <c r="N61" s="2">
        <v>4.5639552591273169E-2</v>
      </c>
      <c r="O61" s="4">
        <f t="shared" si="24"/>
        <v>11.718635582828092</v>
      </c>
      <c r="P61" s="3">
        <f t="shared" si="6"/>
        <v>12.424101036591528</v>
      </c>
      <c r="Q61" s="3">
        <f t="shared" si="7"/>
        <v>0.60602525914788219</v>
      </c>
      <c r="R61" s="2">
        <v>45.918846130371101</v>
      </c>
      <c r="S61" s="3">
        <f t="shared" si="8"/>
        <v>8.896773767774345</v>
      </c>
      <c r="T61" s="3">
        <f t="shared" si="9"/>
        <v>-0.2758065580564138</v>
      </c>
      <c r="U61" s="2">
        <v>5.5749452984872772E-2</v>
      </c>
      <c r="V61" s="3"/>
      <c r="W61" s="6">
        <f t="shared" si="25"/>
        <v>11.938054520693671</v>
      </c>
      <c r="X61" s="4">
        <f t="shared" si="10"/>
        <v>12.089612812606518</v>
      </c>
      <c r="Y61" s="3">
        <f t="shared" si="11"/>
        <v>11.711659391194935</v>
      </c>
      <c r="Z61" s="3">
        <f t="shared" si="12"/>
        <v>0.42791484779873384</v>
      </c>
      <c r="AA61" s="5">
        <v>68</v>
      </c>
      <c r="AB61" s="3">
        <f t="shared" si="13"/>
        <v>13.601426498252852</v>
      </c>
      <c r="AC61" s="3">
        <f t="shared" si="14"/>
        <v>0.9003566245632133</v>
      </c>
      <c r="AD61" s="2">
        <v>0.13483119116173814</v>
      </c>
      <c r="AE61" s="4">
        <f t="shared" si="15"/>
        <v>11.786496228780823</v>
      </c>
      <c r="AF61" s="3">
        <f t="shared" si="16"/>
        <v>12.261965648883407</v>
      </c>
      <c r="AG61" s="3">
        <f t="shared" si="17"/>
        <v>0.56549141222085209</v>
      </c>
      <c r="AH61" s="2">
        <v>39.021896362304702</v>
      </c>
      <c r="AI61" s="3">
        <f t="shared" si="18"/>
        <v>9.8846185483704865</v>
      </c>
      <c r="AJ61" s="3">
        <f t="shared" si="19"/>
        <v>-2.8845362907378248E-2</v>
      </c>
      <c r="AK61" s="2">
        <v>4.2450028815417262E-2</v>
      </c>
      <c r="AL61" s="3"/>
      <c r="AM61" s="3"/>
    </row>
    <row r="62" spans="1:39" x14ac:dyDescent="0.35">
      <c r="A62" t="s">
        <v>49</v>
      </c>
      <c r="B62" t="s">
        <v>48</v>
      </c>
      <c r="C62" t="s">
        <v>3</v>
      </c>
      <c r="D62" t="s">
        <v>3</v>
      </c>
      <c r="E62" t="s">
        <v>3</v>
      </c>
      <c r="F62" t="s">
        <v>3</v>
      </c>
      <c r="G62" s="6">
        <f t="shared" si="23"/>
        <v>8.0900093888907829</v>
      </c>
      <c r="H62" s="4">
        <f t="shared" si="1"/>
        <v>8.1373094878113275</v>
      </c>
      <c r="I62" s="3">
        <f t="shared" si="2"/>
        <v>7.4381399540811515</v>
      </c>
      <c r="J62" s="3">
        <f t="shared" si="3"/>
        <v>-0.64046501147971224</v>
      </c>
      <c r="K62" s="5">
        <v>75</v>
      </c>
      <c r="L62" s="3">
        <f t="shared" si="4"/>
        <v>10.933987622732028</v>
      </c>
      <c r="M62" s="3">
        <f t="shared" si="5"/>
        <v>0.23349690568300677</v>
      </c>
      <c r="N62" s="2">
        <v>5.6421622299043017E-2</v>
      </c>
      <c r="O62" s="4">
        <f t="shared" si="24"/>
        <v>8.0427092899702384</v>
      </c>
      <c r="P62" s="3">
        <f t="shared" si="6"/>
        <v>7.9034288633559004</v>
      </c>
      <c r="Q62" s="3">
        <f t="shared" si="7"/>
        <v>-0.524142784161025</v>
      </c>
      <c r="R62" s="2">
        <v>29.026340484619102</v>
      </c>
      <c r="S62" s="3">
        <f t="shared" si="8"/>
        <v>8.5998309964275883</v>
      </c>
      <c r="T62" s="3">
        <f t="shared" si="9"/>
        <v>-0.35004225089310287</v>
      </c>
      <c r="U62" s="2">
        <v>9.3658314497431228E-3</v>
      </c>
      <c r="V62" s="3"/>
      <c r="W62" s="6">
        <f t="shared" si="25"/>
        <v>8.0430274012262917</v>
      </c>
      <c r="X62" s="4">
        <f t="shared" si="10"/>
        <v>6.8270296695079953</v>
      </c>
      <c r="Y62" s="3">
        <f t="shared" si="11"/>
        <v>7.4646849619142728</v>
      </c>
      <c r="Z62" s="3">
        <f t="shared" si="12"/>
        <v>-0.63382875952143192</v>
      </c>
      <c r="AA62" s="5">
        <v>57</v>
      </c>
      <c r="AB62" s="3">
        <f t="shared" si="13"/>
        <v>4.2764084998828844</v>
      </c>
      <c r="AC62" s="3">
        <f t="shared" si="14"/>
        <v>-1.4308978750292789</v>
      </c>
      <c r="AD62" s="2">
        <v>-8.5844850853794563E-3</v>
      </c>
      <c r="AE62" s="4">
        <f t="shared" si="15"/>
        <v>9.2590251329445881</v>
      </c>
      <c r="AF62" s="3">
        <f t="shared" si="16"/>
        <v>9.4571302034777656</v>
      </c>
      <c r="AG62" s="3">
        <f t="shared" si="17"/>
        <v>-0.1357174491305585</v>
      </c>
      <c r="AH62" s="2">
        <v>28.225814819335898</v>
      </c>
      <c r="AI62" s="3">
        <f t="shared" si="18"/>
        <v>8.4666048508118728</v>
      </c>
      <c r="AJ62" s="3">
        <f t="shared" si="19"/>
        <v>-0.38334878729703159</v>
      </c>
      <c r="AK62" s="2">
        <v>-1.0618291995026397E-2</v>
      </c>
      <c r="AL62" s="3"/>
      <c r="AM62" s="3"/>
    </row>
    <row r="63" spans="1:39" x14ac:dyDescent="0.35">
      <c r="A63" t="s">
        <v>47</v>
      </c>
      <c r="B63" t="s">
        <v>46</v>
      </c>
      <c r="C63" t="s">
        <v>3</v>
      </c>
      <c r="E63" t="s">
        <v>3</v>
      </c>
      <c r="F63" s="32"/>
      <c r="G63" s="6">
        <f t="shared" si="23"/>
        <v>14.533780849254853</v>
      </c>
      <c r="H63" s="4">
        <f t="shared" si="1"/>
        <v>12.415358974481773</v>
      </c>
      <c r="I63" s="3">
        <f t="shared" si="2"/>
        <v>11.779780088962166</v>
      </c>
      <c r="J63" s="3">
        <f t="shared" si="3"/>
        <v>0.4449450222405415</v>
      </c>
      <c r="K63" s="5">
        <v>84</v>
      </c>
      <c r="L63" s="3">
        <f t="shared" si="4"/>
        <v>14.957674516560196</v>
      </c>
      <c r="M63" s="3">
        <f t="shared" si="5"/>
        <v>1.2394186291400491</v>
      </c>
      <c r="N63" s="2">
        <v>8.4471771197698553E-2</v>
      </c>
      <c r="O63" s="4">
        <f t="shared" si="24"/>
        <v>16.652202724027934</v>
      </c>
      <c r="P63" s="3">
        <f t="shared" si="6"/>
        <v>18.68482103133681</v>
      </c>
      <c r="Q63" s="3">
        <f t="shared" si="7"/>
        <v>2.1712052578342029</v>
      </c>
      <c r="R63" s="2">
        <v>69.313430786132798</v>
      </c>
      <c r="S63" s="3">
        <f t="shared" si="8"/>
        <v>8.5217294947924174</v>
      </c>
      <c r="T63" s="3">
        <f t="shared" si="9"/>
        <v>-0.36956762630189555</v>
      </c>
      <c r="U63" s="2">
        <v>-2.8339283785260294E-3</v>
      </c>
      <c r="V63" s="1"/>
      <c r="W63" s="6">
        <f t="shared" si="25"/>
        <v>13.467592639980005</v>
      </c>
      <c r="X63" s="4">
        <f t="shared" si="10"/>
        <v>8.8258261057343521</v>
      </c>
      <c r="Y63" s="3">
        <f t="shared" si="11"/>
        <v>7.078596377434212</v>
      </c>
      <c r="Z63" s="3">
        <f t="shared" si="12"/>
        <v>-0.730350905641447</v>
      </c>
      <c r="AA63" s="5">
        <v>56</v>
      </c>
      <c r="AB63" s="3">
        <f t="shared" si="13"/>
        <v>15.814745018934911</v>
      </c>
      <c r="AC63" s="3">
        <f t="shared" si="14"/>
        <v>1.4536862547337275</v>
      </c>
      <c r="AD63" s="2">
        <v>0.16887129408157953</v>
      </c>
      <c r="AE63" s="4">
        <f t="shared" si="15"/>
        <v>18.109359174225659</v>
      </c>
      <c r="AF63" s="3">
        <f t="shared" si="16"/>
        <v>20</v>
      </c>
      <c r="AG63" s="3">
        <f t="shared" si="17"/>
        <v>2.5714284104078069</v>
      </c>
      <c r="AH63" s="2">
        <v>69.906074523925795</v>
      </c>
      <c r="AI63" s="3">
        <f t="shared" si="18"/>
        <v>10.546795871128293</v>
      </c>
      <c r="AJ63" s="3">
        <f t="shared" si="19"/>
        <v>0.13669896778207299</v>
      </c>
      <c r="AK63" s="2">
        <v>6.7231622010189174E-2</v>
      </c>
      <c r="AL63" s="1"/>
      <c r="AM63" s="1"/>
    </row>
    <row r="64" spans="1:39" x14ac:dyDescent="0.35">
      <c r="A64" t="s">
        <v>45</v>
      </c>
      <c r="B64" t="s">
        <v>44</v>
      </c>
      <c r="C64" t="s">
        <v>3</v>
      </c>
      <c r="E64" t="s">
        <v>3</v>
      </c>
      <c r="G64" s="6">
        <f t="shared" si="23"/>
        <v>6.5630497989924903</v>
      </c>
      <c r="H64" s="4">
        <f t="shared" si="1"/>
        <v>6.2431309487953293</v>
      </c>
      <c r="I64" s="3">
        <f t="shared" si="2"/>
        <v>6.4733310352187035</v>
      </c>
      <c r="J64" s="3">
        <f t="shared" si="3"/>
        <v>-0.88166724119532414</v>
      </c>
      <c r="K64" s="5">
        <v>73</v>
      </c>
      <c r="L64" s="3">
        <f t="shared" si="4"/>
        <v>5.3223306031018298</v>
      </c>
      <c r="M64" s="3">
        <f t="shared" si="5"/>
        <v>-1.1694173492245425</v>
      </c>
      <c r="N64" s="2">
        <v>1.7301328120523207E-2</v>
      </c>
      <c r="O64" s="4">
        <f t="shared" si="24"/>
        <v>6.8829686491896513</v>
      </c>
      <c r="P64" s="3">
        <f t="shared" si="6"/>
        <v>6.4539498081817932</v>
      </c>
      <c r="Q64" s="3">
        <f t="shared" si="7"/>
        <v>-0.8865125479545517</v>
      </c>
      <c r="R64" s="2">
        <v>23.6100368499756</v>
      </c>
      <c r="S64" s="3">
        <f t="shared" si="8"/>
        <v>8.5990440132210821</v>
      </c>
      <c r="T64" s="3">
        <f t="shared" si="9"/>
        <v>-0.35023899669472924</v>
      </c>
      <c r="U64" s="2">
        <v>9.2429015968307215E-3</v>
      </c>
      <c r="V64" s="1"/>
      <c r="W64" s="6">
        <f t="shared" si="25"/>
        <v>10.694240178179662</v>
      </c>
      <c r="X64" s="4">
        <f t="shared" si="10"/>
        <v>13.0604566453719</v>
      </c>
      <c r="Y64" s="3">
        <f t="shared" si="11"/>
        <v>11.325570806714875</v>
      </c>
      <c r="Z64" s="3">
        <f t="shared" si="12"/>
        <v>0.33139270167871876</v>
      </c>
      <c r="AA64" s="5">
        <v>67</v>
      </c>
      <c r="AB64" s="3">
        <f t="shared" si="13"/>
        <v>20</v>
      </c>
      <c r="AC64" s="3">
        <f t="shared" si="14"/>
        <v>3.4650086832137514</v>
      </c>
      <c r="AD64" s="2">
        <v>0.29260517482342041</v>
      </c>
      <c r="AE64" s="4">
        <f t="shared" si="15"/>
        <v>8.3280237109874236</v>
      </c>
      <c r="AF64" s="3">
        <f t="shared" si="16"/>
        <v>8.0909561540845107</v>
      </c>
      <c r="AG64" s="3">
        <f t="shared" si="17"/>
        <v>-0.47726096147887237</v>
      </c>
      <c r="AH64" s="2">
        <v>22.967279434204102</v>
      </c>
      <c r="AI64" s="3">
        <f t="shared" si="18"/>
        <v>9.2762939385990784</v>
      </c>
      <c r="AJ64" s="3">
        <f t="shared" si="19"/>
        <v>-0.1809265153502303</v>
      </c>
      <c r="AK64" s="2">
        <v>1.968384143385804E-2</v>
      </c>
      <c r="AL64" s="1"/>
      <c r="AM64" s="1"/>
    </row>
    <row r="65" spans="1:39" x14ac:dyDescent="0.35">
      <c r="A65" t="s">
        <v>43</v>
      </c>
      <c r="B65" t="s">
        <v>42</v>
      </c>
      <c r="C65" t="s">
        <v>3</v>
      </c>
      <c r="D65" t="s">
        <v>3</v>
      </c>
      <c r="E65" t="s">
        <v>3</v>
      </c>
      <c r="F65" t="s">
        <v>3</v>
      </c>
      <c r="G65" s="6">
        <f t="shared" si="23"/>
        <v>13.112928497700016</v>
      </c>
      <c r="H65" s="4">
        <f t="shared" si="1"/>
        <v>14.342345015318697</v>
      </c>
      <c r="I65" s="3">
        <f t="shared" si="2"/>
        <v>16.121420223843181</v>
      </c>
      <c r="J65" s="3">
        <f t="shared" si="3"/>
        <v>1.5303550559607952</v>
      </c>
      <c r="K65" s="5">
        <v>93</v>
      </c>
      <c r="L65" s="3">
        <f t="shared" si="4"/>
        <v>7.2260441812207601</v>
      </c>
      <c r="M65" s="3">
        <f t="shared" si="5"/>
        <v>-0.69348895469480998</v>
      </c>
      <c r="N65" s="2">
        <v>3.0572601640472374E-2</v>
      </c>
      <c r="O65" s="4">
        <f t="shared" si="24"/>
        <v>11.883511980081336</v>
      </c>
      <c r="P65" s="3">
        <f t="shared" si="6"/>
        <v>12.677859903418607</v>
      </c>
      <c r="Q65" s="3">
        <f t="shared" si="7"/>
        <v>0.66946497585465181</v>
      </c>
      <c r="R65" s="2">
        <v>46.867073059082003</v>
      </c>
      <c r="S65" s="3">
        <f t="shared" si="8"/>
        <v>8.7061202867322436</v>
      </c>
      <c r="T65" s="3">
        <f t="shared" si="9"/>
        <v>-0.3234699283169391</v>
      </c>
      <c r="U65" s="2">
        <v>2.5968634044898797E-2</v>
      </c>
      <c r="V65" s="3"/>
      <c r="W65" s="6">
        <f t="shared" si="25"/>
        <v>14.364061796192761</v>
      </c>
      <c r="X65" s="4">
        <f t="shared" si="10"/>
        <v>15.892089539427566</v>
      </c>
      <c r="Y65" s="3">
        <f t="shared" si="11"/>
        <v>16.344722404955657</v>
      </c>
      <c r="Z65" s="3">
        <f t="shared" si="12"/>
        <v>1.5861806012389146</v>
      </c>
      <c r="AA65" s="5">
        <v>80</v>
      </c>
      <c r="AB65" s="3">
        <f t="shared" si="13"/>
        <v>14.081558077315201</v>
      </c>
      <c r="AC65" s="3">
        <f t="shared" si="14"/>
        <v>1.0203895193288</v>
      </c>
      <c r="AD65" s="2">
        <v>0.14221545520400158</v>
      </c>
      <c r="AE65" s="4">
        <f t="shared" si="15"/>
        <v>12.836034052957956</v>
      </c>
      <c r="AF65" s="3">
        <f t="shared" si="16"/>
        <v>13.398775486050646</v>
      </c>
      <c r="AG65" s="3">
        <f t="shared" si="17"/>
        <v>0.84969387151266162</v>
      </c>
      <c r="AH65" s="2">
        <v>43.397586822509801</v>
      </c>
      <c r="AI65" s="3">
        <f t="shared" si="18"/>
        <v>10.585068320587194</v>
      </c>
      <c r="AJ65" s="3">
        <f t="shared" si="19"/>
        <v>0.14626708014679837</v>
      </c>
      <c r="AK65" s="2">
        <v>6.8663945710293994E-2</v>
      </c>
      <c r="AL65" s="3"/>
      <c r="AM65" s="3"/>
    </row>
    <row r="66" spans="1:39" x14ac:dyDescent="0.35">
      <c r="A66" t="s">
        <v>41</v>
      </c>
      <c r="B66" t="s">
        <v>40</v>
      </c>
      <c r="C66" t="s">
        <v>3</v>
      </c>
      <c r="E66" t="s">
        <v>3</v>
      </c>
      <c r="F66" t="s">
        <v>3</v>
      </c>
      <c r="G66" s="6">
        <f t="shared" si="23"/>
        <v>5.0718564306675615</v>
      </c>
      <c r="H66" s="4">
        <f t="shared" si="1"/>
        <v>5.3095807886324886</v>
      </c>
      <c r="I66" s="3">
        <f t="shared" si="2"/>
        <v>5.5085221163562554</v>
      </c>
      <c r="J66" s="3">
        <f t="shared" si="3"/>
        <v>-1.1228694709109361</v>
      </c>
      <c r="K66" s="5">
        <v>71</v>
      </c>
      <c r="L66" s="3">
        <f t="shared" si="4"/>
        <v>4.5138154777374178</v>
      </c>
      <c r="M66" s="3">
        <f t="shared" si="5"/>
        <v>-1.3715461305656456</v>
      </c>
      <c r="N66" s="2">
        <v>1.1664962704498016E-2</v>
      </c>
      <c r="O66" s="4">
        <f>IF(P66="ND","ND",(P66*$P$28))</f>
        <v>4.8341320727026345</v>
      </c>
      <c r="P66" s="3">
        <f t="shared" si="6"/>
        <v>6.0426650908782928</v>
      </c>
      <c r="Q66" s="3">
        <f t="shared" si="7"/>
        <v>-0.9893337272804269</v>
      </c>
      <c r="R66" s="2">
        <v>22.073179244995099</v>
      </c>
      <c r="S66" s="3">
        <f t="shared" si="8"/>
        <v>20</v>
      </c>
      <c r="T66" s="3">
        <f t="shared" si="9"/>
        <v>2.5908477809428554</v>
      </c>
      <c r="U66" s="2">
        <v>1.8468799031941887</v>
      </c>
      <c r="V66" s="3"/>
      <c r="W66" s="6">
        <f>IF(X66="ND","ND",(X66*$X$28))</f>
        <v>5.1409891393997791</v>
      </c>
      <c r="X66" s="4">
        <f t="shared" si="10"/>
        <v>10.281978278799558</v>
      </c>
      <c r="Y66" s="3">
        <f t="shared" si="11"/>
        <v>11.325570806714875</v>
      </c>
      <c r="Z66" s="3">
        <f t="shared" si="12"/>
        <v>0.33139270167871876</v>
      </c>
      <c r="AA66" s="5">
        <v>67</v>
      </c>
      <c r="AB66" s="3">
        <f t="shared" si="13"/>
        <v>6.1076081671382907</v>
      </c>
      <c r="AC66" s="3">
        <f t="shared" si="14"/>
        <v>-0.97309795821542733</v>
      </c>
      <c r="AD66" s="2">
        <v>1.9578756923251284E-2</v>
      </c>
      <c r="AE66" s="4">
        <f t="shared" si="15"/>
        <v>3.4492889068952306</v>
      </c>
      <c r="AF66" s="3">
        <f t="shared" si="16"/>
        <v>2.124028321500071</v>
      </c>
      <c r="AG66" s="3">
        <f t="shared" si="17"/>
        <v>-1.9689929196249822</v>
      </c>
      <c r="AH66" s="2">
        <v>0</v>
      </c>
      <c r="AI66" s="3">
        <f t="shared" si="18"/>
        <v>8.7503312484758684</v>
      </c>
      <c r="AJ66" s="3">
        <f t="shared" si="19"/>
        <v>-0.31241718788103284</v>
      </c>
      <c r="AK66" s="2">
        <v>0</v>
      </c>
      <c r="AL66" s="3"/>
      <c r="AM66" s="3"/>
    </row>
    <row r="67" spans="1:39" x14ac:dyDescent="0.35">
      <c r="A67" s="16" t="s">
        <v>37</v>
      </c>
      <c r="B67" s="31"/>
      <c r="C67" s="31"/>
      <c r="D67" s="31"/>
      <c r="E67" s="31"/>
      <c r="F67" s="31"/>
      <c r="G67" s="14" t="str">
        <f t="shared" si="23"/>
        <v>ND</v>
      </c>
      <c r="H67" s="6" t="str">
        <f t="shared" si="1"/>
        <v>ND</v>
      </c>
      <c r="I67" s="11" t="str">
        <f t="shared" si="2"/>
        <v>ND</v>
      </c>
      <c r="J67" s="11" t="str">
        <f t="shared" si="3"/>
        <v>ND</v>
      </c>
      <c r="K67" s="13" t="s">
        <v>0</v>
      </c>
      <c r="L67" s="11" t="str">
        <f t="shared" si="4"/>
        <v>ND</v>
      </c>
      <c r="M67" s="11" t="str">
        <f t="shared" si="5"/>
        <v>ND</v>
      </c>
      <c r="N67" s="10" t="s">
        <v>0</v>
      </c>
      <c r="O67" s="6" t="str">
        <f>IF(P67="ND","ND",(P67*$P$28)+IF(S67="ND","ND",(S67*$S$28)))</f>
        <v>ND</v>
      </c>
      <c r="P67" s="11" t="str">
        <f t="shared" si="6"/>
        <v>ND</v>
      </c>
      <c r="Q67" s="11" t="str">
        <f t="shared" si="7"/>
        <v>ND</v>
      </c>
      <c r="R67" s="10" t="s">
        <v>0</v>
      </c>
      <c r="S67" s="11" t="str">
        <f t="shared" si="8"/>
        <v>ND</v>
      </c>
      <c r="T67" s="11" t="str">
        <f t="shared" si="9"/>
        <v>ND</v>
      </c>
      <c r="U67" s="30" t="s">
        <v>0</v>
      </c>
      <c r="V67" s="3"/>
      <c r="W67" s="14" t="str">
        <f>IF(X67="ND","ND",(X67*$X$28)+IF(AE67="ND","ND",(AE67*$AE$28)))</f>
        <v>ND</v>
      </c>
      <c r="X67" s="6" t="str">
        <f t="shared" si="10"/>
        <v>ND</v>
      </c>
      <c r="Y67" s="11" t="str">
        <f t="shared" si="11"/>
        <v>ND</v>
      </c>
      <c r="Z67" s="11" t="str">
        <f t="shared" si="12"/>
        <v>ND</v>
      </c>
      <c r="AA67" s="13" t="s">
        <v>0</v>
      </c>
      <c r="AB67" s="11" t="str">
        <f t="shared" si="13"/>
        <v>ND</v>
      </c>
      <c r="AC67" s="11" t="str">
        <f t="shared" si="14"/>
        <v>ND</v>
      </c>
      <c r="AD67" s="10" t="s">
        <v>0</v>
      </c>
      <c r="AE67" s="6" t="str">
        <f t="shared" si="15"/>
        <v>ND</v>
      </c>
      <c r="AF67" s="11" t="str">
        <f t="shared" si="16"/>
        <v>ND</v>
      </c>
      <c r="AG67" s="11" t="str">
        <f t="shared" si="17"/>
        <v>ND</v>
      </c>
      <c r="AH67" s="10" t="s">
        <v>0</v>
      </c>
      <c r="AI67" s="11" t="str">
        <f t="shared" si="18"/>
        <v>ND</v>
      </c>
      <c r="AJ67" s="11" t="str">
        <f t="shared" si="19"/>
        <v>ND</v>
      </c>
      <c r="AK67" s="10" t="s">
        <v>0</v>
      </c>
      <c r="AL67" s="3"/>
      <c r="AM67" s="3"/>
    </row>
    <row r="68" spans="1:39" x14ac:dyDescent="0.35">
      <c r="A68" t="s">
        <v>39</v>
      </c>
      <c r="B68" t="s">
        <v>38</v>
      </c>
      <c r="D68" t="s">
        <v>3</v>
      </c>
      <c r="E68" t="s">
        <v>3</v>
      </c>
      <c r="F68" t="s">
        <v>3</v>
      </c>
      <c r="G68" s="6" t="str">
        <f t="shared" si="23"/>
        <v>ND</v>
      </c>
      <c r="H68" s="4" t="str">
        <f t="shared" si="1"/>
        <v>ND</v>
      </c>
      <c r="I68" s="3" t="str">
        <f t="shared" si="2"/>
        <v>ND</v>
      </c>
      <c r="J68" s="3" t="str">
        <f t="shared" si="3"/>
        <v>ND</v>
      </c>
      <c r="K68" s="5" t="s">
        <v>0</v>
      </c>
      <c r="L68" s="3" t="str">
        <f t="shared" si="4"/>
        <v>ND</v>
      </c>
      <c r="M68" s="3" t="str">
        <f t="shared" si="5"/>
        <v>ND</v>
      </c>
      <c r="N68" s="2" t="s">
        <v>0</v>
      </c>
      <c r="O68" s="4" t="str">
        <f>IF(P68="ND","ND",(P68*$P$28)+IF(S68="ND","ND",(S68*$S$28)))</f>
        <v>ND</v>
      </c>
      <c r="P68" s="3" t="str">
        <f t="shared" si="6"/>
        <v>ND</v>
      </c>
      <c r="Q68" s="3" t="str">
        <f t="shared" si="7"/>
        <v>ND</v>
      </c>
      <c r="R68" s="2" t="s">
        <v>0</v>
      </c>
      <c r="S68" s="3" t="str">
        <f t="shared" si="8"/>
        <v>ND</v>
      </c>
      <c r="T68" s="3" t="str">
        <f t="shared" si="9"/>
        <v>ND</v>
      </c>
      <c r="U68" s="2" t="s">
        <v>0</v>
      </c>
      <c r="V68" s="1"/>
      <c r="W68" s="6" t="str">
        <f>IF(X68="ND","ND",(X68*$X$28)+IF(AE68="ND","ND",(AE68*$AE$28)))</f>
        <v>ND</v>
      </c>
      <c r="X68" s="4" t="str">
        <f t="shared" si="10"/>
        <v>ND</v>
      </c>
      <c r="Y68" s="3" t="str">
        <f t="shared" si="11"/>
        <v>ND</v>
      </c>
      <c r="Z68" s="3" t="str">
        <f t="shared" si="12"/>
        <v>ND</v>
      </c>
      <c r="AA68" s="5" t="s">
        <v>0</v>
      </c>
      <c r="AB68" s="3" t="str">
        <f t="shared" si="13"/>
        <v>ND</v>
      </c>
      <c r="AC68" s="3" t="str">
        <f t="shared" si="14"/>
        <v>ND</v>
      </c>
      <c r="AD68" s="5" t="s">
        <v>0</v>
      </c>
      <c r="AE68" s="4" t="str">
        <f t="shared" si="15"/>
        <v>ND</v>
      </c>
      <c r="AF68" s="3" t="str">
        <f t="shared" si="16"/>
        <v>ND</v>
      </c>
      <c r="AG68" s="3" t="str">
        <f t="shared" si="17"/>
        <v>ND</v>
      </c>
      <c r="AH68" s="5" t="s">
        <v>0</v>
      </c>
      <c r="AI68" s="3" t="str">
        <f t="shared" si="18"/>
        <v>ND</v>
      </c>
      <c r="AJ68" s="3" t="str">
        <f t="shared" si="19"/>
        <v>ND</v>
      </c>
      <c r="AK68" s="5" t="s">
        <v>0</v>
      </c>
      <c r="AL68" s="1"/>
      <c r="AM68" s="1"/>
    </row>
    <row r="69" spans="1:39" x14ac:dyDescent="0.35">
      <c r="A69" t="s">
        <v>36</v>
      </c>
      <c r="B69" t="s">
        <v>9</v>
      </c>
      <c r="G69" s="6">
        <f t="shared" si="23"/>
        <v>10.418069381514854</v>
      </c>
      <c r="H69" s="4">
        <f t="shared" si="1"/>
        <v>9.6257524514367852</v>
      </c>
      <c r="I69" s="3">
        <f t="shared" si="2"/>
        <v>9.9707633660950759</v>
      </c>
      <c r="J69" s="3">
        <f t="shared" si="3"/>
        <v>-7.3091584762308729E-3</v>
      </c>
      <c r="K69" s="5">
        <v>80.25</v>
      </c>
      <c r="L69" s="3">
        <f t="shared" si="4"/>
        <v>8.2457087928036206</v>
      </c>
      <c r="M69" s="3">
        <f t="shared" si="5"/>
        <v>-0.4385728017990948</v>
      </c>
      <c r="N69" s="2">
        <v>3.7680944047894904E-2</v>
      </c>
      <c r="O69" s="4">
        <f>IF(P69="ND","ND",(P69*$P$28)+IF(S69="ND","ND",(S69*$S$28)))</f>
        <v>11.210386311592925</v>
      </c>
      <c r="P69" s="3">
        <f t="shared" si="6"/>
        <v>11.80730973590175</v>
      </c>
      <c r="Q69" s="3">
        <f t="shared" si="7"/>
        <v>0.45182743397543773</v>
      </c>
      <c r="R69" s="2">
        <v>43.614067077636697</v>
      </c>
      <c r="S69" s="3">
        <f t="shared" si="8"/>
        <v>8.8226926143576279</v>
      </c>
      <c r="T69" s="3">
        <f t="shared" si="9"/>
        <v>-0.2943268464105932</v>
      </c>
      <c r="U69" s="2">
        <v>4.4177687262533238E-2</v>
      </c>
      <c r="V69" s="3"/>
      <c r="W69" s="6">
        <f>IF(X69="ND","ND",(X69*$X$28)+IF(AE69="ND","ND",(AE69*$AE$28)))</f>
        <v>11.098350350087779</v>
      </c>
      <c r="X69" s="4">
        <f t="shared" si="10"/>
        <v>10.864563392972252</v>
      </c>
      <c r="Y69" s="3">
        <f t="shared" si="11"/>
        <v>11.209744231370859</v>
      </c>
      <c r="Z69" s="3">
        <f t="shared" si="12"/>
        <v>0.30243605784271455</v>
      </c>
      <c r="AA69" s="5">
        <v>66.7</v>
      </c>
      <c r="AB69" s="3">
        <f t="shared" si="13"/>
        <v>9.4838400393778244</v>
      </c>
      <c r="AC69" s="3">
        <f t="shared" si="14"/>
        <v>-0.12903999015554374</v>
      </c>
      <c r="AD69" s="2">
        <v>7.1504080521441082E-2</v>
      </c>
      <c r="AE69" s="4">
        <f t="shared" si="15"/>
        <v>11.332137307203306</v>
      </c>
      <c r="AF69" s="3">
        <f t="shared" si="16"/>
        <v>12.076812624882569</v>
      </c>
      <c r="AG69" s="3">
        <f t="shared" si="17"/>
        <v>0.51920315622064217</v>
      </c>
      <c r="AH69" s="2">
        <v>38.309224555366939</v>
      </c>
      <c r="AI69" s="3">
        <f t="shared" si="18"/>
        <v>8.3534360364862543</v>
      </c>
      <c r="AJ69" s="3">
        <f t="shared" si="19"/>
        <v>-0.41164099087843647</v>
      </c>
      <c r="AK69" s="2">
        <v>-1.4853567687150848E-2</v>
      </c>
      <c r="AL69" s="3"/>
      <c r="AM69" s="3"/>
    </row>
    <row r="70" spans="1:39" x14ac:dyDescent="0.35">
      <c r="A70" t="s">
        <v>35</v>
      </c>
      <c r="B70" t="s">
        <v>7</v>
      </c>
      <c r="G70" s="6">
        <f>AVERAGEIF($F$33:$F68,"&lt;&gt;",G33:G68)</f>
        <v>9.8818988598811064</v>
      </c>
      <c r="H70" s="4"/>
      <c r="I70" s="3"/>
      <c r="J70" s="3"/>
      <c r="K70" s="5">
        <v>77.75</v>
      </c>
      <c r="L70" s="3"/>
      <c r="M70" s="3"/>
      <c r="N70" s="2">
        <v>6.3281408843661957E-2</v>
      </c>
      <c r="O70" s="4"/>
      <c r="P70" s="3"/>
      <c r="Q70" s="3"/>
      <c r="R70" s="2">
        <v>32.851724397568482</v>
      </c>
      <c r="S70" s="3"/>
      <c r="T70" s="3"/>
      <c r="U70" s="2">
        <v>3.2790856787938027E-2</v>
      </c>
      <c r="V70" s="3"/>
      <c r="W70" s="6">
        <f>AVERAGEIF($F$33:$F68,"&lt;&gt;",W33:W68)</f>
        <v>9.3465551899859172</v>
      </c>
      <c r="X70" s="4"/>
      <c r="Y70" s="3"/>
      <c r="Z70" s="3"/>
      <c r="AA70" s="5">
        <v>57.208333333333336</v>
      </c>
      <c r="AB70" s="3"/>
      <c r="AC70" s="3"/>
      <c r="AD70" s="2">
        <v>7.7657336365173579E-2</v>
      </c>
      <c r="AE70" s="4"/>
      <c r="AF70" s="3"/>
      <c r="AG70" s="3"/>
      <c r="AH70" s="2">
        <v>29.820918597673121</v>
      </c>
      <c r="AI70" s="3"/>
      <c r="AJ70" s="3"/>
      <c r="AK70" s="2">
        <v>3.7589841344849884E-2</v>
      </c>
      <c r="AL70" s="3"/>
      <c r="AM70" s="3"/>
    </row>
    <row r="71" spans="1:39" x14ac:dyDescent="0.35">
      <c r="A71" t="s">
        <v>34</v>
      </c>
      <c r="B71" t="s">
        <v>33</v>
      </c>
      <c r="G71" s="6">
        <f>AVERAGEIF($F$33:$F68,"",G33:G68)</f>
        <v>8.7661310616687356</v>
      </c>
      <c r="H71" s="4"/>
      <c r="I71" s="3"/>
      <c r="J71" s="3"/>
      <c r="K71" s="5">
        <v>69.416666666666671</v>
      </c>
      <c r="L71" s="3"/>
      <c r="M71" s="3"/>
      <c r="N71" s="2">
        <v>5.4621983603007296E-2</v>
      </c>
      <c r="O71" s="4"/>
      <c r="P71" s="3"/>
      <c r="Q71" s="3"/>
      <c r="R71" s="2">
        <v>36.631916340192163</v>
      </c>
      <c r="S71" s="3"/>
      <c r="T71" s="3"/>
      <c r="U71" s="2">
        <v>4.3226120714228156E-2</v>
      </c>
      <c r="V71" s="3"/>
      <c r="W71" s="6">
        <f>AVERAGEIF($F$33:$F68,"",W33:W68)</f>
        <v>9.5518868147577543</v>
      </c>
      <c r="X71" s="4"/>
      <c r="Y71" s="3"/>
      <c r="Z71" s="3"/>
      <c r="AA71" s="5">
        <v>53.208333333333336</v>
      </c>
      <c r="AB71" s="3"/>
      <c r="AC71" s="3"/>
      <c r="AD71" s="2">
        <v>9.9226223018392012E-2</v>
      </c>
      <c r="AE71" s="4"/>
      <c r="AF71" s="3"/>
      <c r="AG71" s="3"/>
      <c r="AH71" s="2">
        <v>32.264451095036094</v>
      </c>
      <c r="AI71" s="3"/>
      <c r="AJ71" s="3"/>
      <c r="AK71" s="2">
        <v>-3.8313151976333559E-3</v>
      </c>
      <c r="AL71" s="3"/>
      <c r="AM71" s="3"/>
    </row>
    <row r="72" spans="1:39" x14ac:dyDescent="0.35">
      <c r="G72" s="1"/>
      <c r="H72" s="1"/>
      <c r="I72" s="1"/>
      <c r="J72" s="1"/>
      <c r="K72" s="22"/>
      <c r="L72" s="1"/>
      <c r="M72" s="1"/>
      <c r="N72" s="8"/>
      <c r="O72" s="1"/>
      <c r="P72" s="1"/>
      <c r="Q72" s="1"/>
      <c r="R72" s="8">
        <v>18.658035278320298</v>
      </c>
      <c r="S72" s="1"/>
      <c r="T72" s="1"/>
      <c r="U72" s="8">
        <v>1.6988580117191594</v>
      </c>
      <c r="V72" s="1"/>
      <c r="W72" s="1"/>
      <c r="X72" s="1"/>
      <c r="Y72" s="1"/>
      <c r="Z72" s="1"/>
      <c r="AA72" s="22"/>
      <c r="AB72" s="1"/>
      <c r="AC72" s="1"/>
      <c r="AD72" s="8"/>
      <c r="AE72" s="1"/>
      <c r="AF72" s="1"/>
      <c r="AG72" s="1"/>
      <c r="AH72" s="8"/>
      <c r="AI72" s="1"/>
      <c r="AJ72" s="1"/>
      <c r="AK72" s="8"/>
      <c r="AL72" s="1"/>
      <c r="AM72" s="1"/>
    </row>
    <row r="73" spans="1:39" x14ac:dyDescent="0.35">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x14ac:dyDescent="0.35">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x14ac:dyDescent="0.35">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x14ac:dyDescent="0.35">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x14ac:dyDescent="0.35">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x14ac:dyDescent="0.35">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35">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x14ac:dyDescent="0.35">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7:39" x14ac:dyDescent="0.35">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sheetData>
  <mergeCells count="35">
    <mergeCell ref="C31:F31"/>
    <mergeCell ref="I31:K31"/>
    <mergeCell ref="L31:N31"/>
    <mergeCell ref="P31:R31"/>
    <mergeCell ref="S31:U31"/>
    <mergeCell ref="G29:G32"/>
    <mergeCell ref="H29:H32"/>
    <mergeCell ref="O29:O32"/>
    <mergeCell ref="I30:K30"/>
    <mergeCell ref="L30:N30"/>
    <mergeCell ref="P30:R30"/>
    <mergeCell ref="S30:U30"/>
    <mergeCell ref="Y30:AA30"/>
    <mergeCell ref="X29:X32"/>
    <mergeCell ref="W29:W32"/>
    <mergeCell ref="AB31:AD31"/>
    <mergeCell ref="Y31:AA31"/>
    <mergeCell ref="AB30:AD30"/>
    <mergeCell ref="AF30:AH30"/>
    <mergeCell ref="AF31:AH31"/>
    <mergeCell ref="AI31:AK31"/>
    <mergeCell ref="AE29:AE32"/>
    <mergeCell ref="AI30:AK30"/>
    <mergeCell ref="G23:U23"/>
    <mergeCell ref="W23:AK23"/>
    <mergeCell ref="G24:U24"/>
    <mergeCell ref="W24:AK24"/>
    <mergeCell ref="I29:K29"/>
    <mergeCell ref="L29:N29"/>
    <mergeCell ref="P29:R29"/>
    <mergeCell ref="S29:U29"/>
    <mergeCell ref="Y29:AA29"/>
    <mergeCell ref="AB29:AD29"/>
    <mergeCell ref="AF29:AH29"/>
    <mergeCell ref="AI29:AK2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FA0F5-3580-D24C-88F2-59948440D06D}">
  <sheetPr>
    <tabColor rgb="FF84AB4C"/>
  </sheetPr>
  <dimension ref="A1:AZ83"/>
  <sheetViews>
    <sheetView topLeftCell="A5" zoomScale="75" zoomScaleNormal="75" workbookViewId="0">
      <selection activeCell="H6" sqref="H6"/>
    </sheetView>
  </sheetViews>
  <sheetFormatPr defaultColWidth="10.6640625" defaultRowHeight="15.5" x14ac:dyDescent="0.35"/>
  <cols>
    <col min="1" max="1" width="25.83203125" customWidth="1"/>
    <col min="2" max="6" width="10.83203125" customWidth="1"/>
    <col min="7" max="52" width="20.83203125" customWidth="1"/>
    <col min="53" max="57" width="16.33203125" bestFit="1" customWidth="1"/>
  </cols>
  <sheetData>
    <row r="1" spans="1:52" s="44" customFormat="1" ht="22" customHeight="1" x14ac:dyDescent="0.35">
      <c r="A1" s="68" t="s">
        <v>236</v>
      </c>
      <c r="B1" s="46"/>
      <c r="C1" s="46"/>
      <c r="D1" s="46"/>
      <c r="E1" s="46"/>
      <c r="F1" s="46"/>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row>
    <row r="2" spans="1:52" x14ac:dyDescent="0.35">
      <c r="A2" s="16" t="s">
        <v>112</v>
      </c>
      <c r="B2" s="16"/>
      <c r="C2" s="16"/>
      <c r="D2" s="16"/>
      <c r="E2" s="16"/>
      <c r="F2" s="16"/>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row>
    <row r="3" spans="1:52" x14ac:dyDescent="0.35">
      <c r="A3" s="43" t="s">
        <v>117</v>
      </c>
      <c r="B3" t="s">
        <v>283</v>
      </c>
    </row>
    <row r="4" spans="1:52" x14ac:dyDescent="0.35">
      <c r="A4" s="43" t="s">
        <v>261</v>
      </c>
      <c r="B4" t="s">
        <v>262</v>
      </c>
    </row>
    <row r="5" spans="1:52" x14ac:dyDescent="0.35">
      <c r="A5" s="149" t="s">
        <v>241</v>
      </c>
      <c r="B5" t="s">
        <v>130</v>
      </c>
    </row>
    <row r="6" spans="1:52" x14ac:dyDescent="0.35">
      <c r="A6" s="138" t="s">
        <v>255</v>
      </c>
      <c r="B6" t="s">
        <v>116</v>
      </c>
    </row>
    <row r="7" spans="1:52" x14ac:dyDescent="0.35">
      <c r="A7" s="39" t="s">
        <v>260</v>
      </c>
      <c r="B7" t="s">
        <v>26</v>
      </c>
    </row>
    <row r="8" spans="1:52" x14ac:dyDescent="0.35">
      <c r="A8" s="36" t="s">
        <v>114</v>
      </c>
      <c r="B8" s="38">
        <v>0.4</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row>
    <row r="9" spans="1:52" x14ac:dyDescent="0.35">
      <c r="A9" s="36" t="s">
        <v>28</v>
      </c>
      <c r="B9" t="s">
        <v>337</v>
      </c>
    </row>
    <row r="10" spans="1:52" x14ac:dyDescent="0.35">
      <c r="A10" s="36" t="s">
        <v>114</v>
      </c>
      <c r="B10" s="38">
        <v>0.8</v>
      </c>
    </row>
    <row r="11" spans="1:52" x14ac:dyDescent="0.35">
      <c r="A11" s="36" t="s">
        <v>27</v>
      </c>
      <c r="B11" t="s">
        <v>338</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0"/>
      <c r="AD11" s="41"/>
      <c r="AE11" s="41"/>
      <c r="AF11" s="41"/>
      <c r="AG11" s="41"/>
      <c r="AH11" s="41"/>
      <c r="AI11" s="41"/>
      <c r="AJ11" s="41"/>
      <c r="AK11" s="41"/>
      <c r="AL11" s="41"/>
      <c r="AM11" s="41"/>
      <c r="AN11" s="41"/>
      <c r="AO11" s="41"/>
      <c r="AP11" s="41"/>
      <c r="AQ11" s="41"/>
      <c r="AR11" s="41"/>
      <c r="AS11" s="41"/>
      <c r="AT11" s="41"/>
      <c r="AU11" s="41"/>
      <c r="AV11" s="41"/>
      <c r="AW11" s="41"/>
      <c r="AX11" s="41"/>
      <c r="AY11" s="41"/>
      <c r="AZ11" s="40"/>
    </row>
    <row r="12" spans="1:52" x14ac:dyDescent="0.35">
      <c r="A12" s="36" t="s">
        <v>114</v>
      </c>
      <c r="B12" s="38">
        <v>0.2</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1:52" x14ac:dyDescent="0.35">
      <c r="A13" s="39" t="s">
        <v>260</v>
      </c>
      <c r="B13" t="s">
        <v>144</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row>
    <row r="14" spans="1:52" x14ac:dyDescent="0.35">
      <c r="A14" s="36" t="s">
        <v>114</v>
      </c>
      <c r="B14" s="38">
        <v>0.3</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row>
    <row r="15" spans="1:52" x14ac:dyDescent="0.35">
      <c r="A15" s="36" t="s">
        <v>28</v>
      </c>
      <c r="B15" s="38" t="s">
        <v>339</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row>
    <row r="16" spans="1:52" x14ac:dyDescent="0.35">
      <c r="A16" s="36" t="s">
        <v>114</v>
      </c>
      <c r="B16" s="38">
        <v>0.8</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row>
    <row r="17" spans="1:52" x14ac:dyDescent="0.35">
      <c r="A17" s="36" t="s">
        <v>27</v>
      </c>
      <c r="B17" t="s">
        <v>340</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row>
    <row r="18" spans="1:52" x14ac:dyDescent="0.35">
      <c r="A18" s="36" t="s">
        <v>114</v>
      </c>
      <c r="B18" s="38">
        <v>0.2</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row>
    <row r="19" spans="1:52" x14ac:dyDescent="0.35">
      <c r="A19" s="39" t="s">
        <v>260</v>
      </c>
      <c r="B19" t="s">
        <v>143</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row>
    <row r="20" spans="1:52" x14ac:dyDescent="0.35">
      <c r="A20" s="36" t="s">
        <v>114</v>
      </c>
      <c r="B20" s="38">
        <v>0.3</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row>
    <row r="21" spans="1:52" x14ac:dyDescent="0.35">
      <c r="A21" s="36" t="s">
        <v>28</v>
      </c>
      <c r="B21" t="s">
        <v>341</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row>
    <row r="22" spans="1:52" x14ac:dyDescent="0.35">
      <c r="A22" s="36" t="s">
        <v>114</v>
      </c>
      <c r="B22" s="38">
        <v>0.8</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row>
    <row r="23" spans="1:52" x14ac:dyDescent="0.35">
      <c r="A23" s="36" t="s">
        <v>27</v>
      </c>
      <c r="B23" t="s">
        <v>342</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row>
    <row r="24" spans="1:52" x14ac:dyDescent="0.35">
      <c r="A24" s="36" t="s">
        <v>114</v>
      </c>
      <c r="B24" s="38">
        <v>0.2</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row>
    <row r="25" spans="1:52" x14ac:dyDescent="0.35">
      <c r="A25" s="35" t="s">
        <v>113</v>
      </c>
      <c r="B25" s="24" t="s">
        <v>246</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row>
    <row r="26" spans="1:52" x14ac:dyDescent="0.35">
      <c r="A26" s="3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row>
    <row r="27" spans="1:52" x14ac:dyDescent="0.35">
      <c r="A27" s="34"/>
      <c r="B27" s="24"/>
      <c r="C27" s="24"/>
      <c r="D27" s="24"/>
      <c r="E27" s="24"/>
      <c r="F27" s="24"/>
      <c r="AC27" s="24"/>
      <c r="AZ27" s="24"/>
    </row>
    <row r="28" spans="1:52" x14ac:dyDescent="0.35">
      <c r="C28" s="24"/>
      <c r="D28" s="24"/>
      <c r="E28" s="24"/>
      <c r="F28" s="24"/>
      <c r="AC28" s="24"/>
      <c r="AZ28" s="24"/>
    </row>
    <row r="29" spans="1:52" x14ac:dyDescent="0.35">
      <c r="C29" s="24"/>
      <c r="D29" s="24"/>
      <c r="E29" s="24"/>
      <c r="F29" s="24"/>
      <c r="G29" s="214" t="s">
        <v>236</v>
      </c>
      <c r="H29" s="214"/>
      <c r="I29" s="214"/>
      <c r="J29" s="214"/>
      <c r="K29" s="214"/>
      <c r="L29" s="214"/>
      <c r="M29" s="214"/>
      <c r="N29" s="214"/>
      <c r="O29" s="214"/>
      <c r="P29" s="214"/>
      <c r="Q29" s="214"/>
      <c r="R29" s="214"/>
      <c r="S29" s="214"/>
      <c r="T29" s="214"/>
      <c r="U29" s="214"/>
      <c r="V29" s="214"/>
      <c r="W29" s="214"/>
      <c r="X29" s="214"/>
      <c r="Y29" s="214"/>
      <c r="Z29" s="214"/>
      <c r="AA29" s="214"/>
      <c r="AB29" s="214"/>
      <c r="AC29" s="24"/>
      <c r="AD29" s="214" t="s">
        <v>236</v>
      </c>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4"/>
    </row>
    <row r="30" spans="1:52" x14ac:dyDescent="0.35">
      <c r="C30" s="24"/>
      <c r="D30" s="24"/>
      <c r="E30" s="24"/>
      <c r="F30" s="24"/>
      <c r="G30" s="251" t="s">
        <v>112</v>
      </c>
      <c r="H30" s="251"/>
      <c r="I30" s="251"/>
      <c r="J30" s="251"/>
      <c r="K30" s="251"/>
      <c r="L30" s="251"/>
      <c r="M30" s="251"/>
      <c r="N30" s="251"/>
      <c r="O30" s="251"/>
      <c r="P30" s="251"/>
      <c r="Q30" s="251"/>
      <c r="R30" s="251"/>
      <c r="S30" s="251"/>
      <c r="T30" s="251"/>
      <c r="U30" s="251"/>
      <c r="V30" s="251"/>
      <c r="W30" s="251"/>
      <c r="X30" s="251"/>
      <c r="Y30" s="251"/>
      <c r="Z30" s="251"/>
      <c r="AA30" s="251"/>
      <c r="AB30" s="251"/>
      <c r="AC30" s="24"/>
      <c r="AD30" s="251" t="s">
        <v>111</v>
      </c>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4"/>
    </row>
    <row r="31" spans="1:52" x14ac:dyDescent="0.35">
      <c r="C31" s="24"/>
      <c r="D31" s="24"/>
      <c r="E31" s="24"/>
      <c r="F31" s="24"/>
      <c r="H31" s="24"/>
      <c r="I31" s="24"/>
      <c r="J31" s="24"/>
      <c r="K31" s="24"/>
      <c r="L31" s="24"/>
      <c r="M31" s="24"/>
      <c r="N31" s="24"/>
      <c r="O31" s="24"/>
      <c r="P31" s="24"/>
      <c r="Q31" s="24"/>
      <c r="R31" s="24"/>
      <c r="S31" s="24"/>
      <c r="T31" s="24"/>
      <c r="U31" s="24"/>
      <c r="V31" s="24"/>
      <c r="W31" s="24"/>
      <c r="X31" s="24"/>
      <c r="Y31" s="24"/>
      <c r="Z31" s="24"/>
      <c r="AA31" s="24"/>
      <c r="AB31" s="24"/>
      <c r="AC31" s="24"/>
      <c r="AE31" s="24"/>
      <c r="AF31" s="24"/>
      <c r="AG31" s="24"/>
      <c r="AH31" s="24"/>
      <c r="AI31" s="24"/>
      <c r="AJ31" s="24"/>
      <c r="AK31" s="24"/>
      <c r="AL31" s="24"/>
      <c r="AM31" s="24"/>
      <c r="AN31" s="24"/>
      <c r="AO31" s="24"/>
      <c r="AP31" s="24"/>
      <c r="AQ31" s="24"/>
      <c r="AR31" s="24"/>
      <c r="AS31" s="24"/>
      <c r="AT31" s="24"/>
      <c r="AU31" s="24"/>
      <c r="AV31" s="24"/>
      <c r="AW31" s="24"/>
      <c r="AX31" s="24"/>
      <c r="AY31" s="24"/>
      <c r="AZ31" s="24"/>
    </row>
    <row r="32" spans="1:52" x14ac:dyDescent="0.35">
      <c r="C32" s="24"/>
      <c r="D32" s="24"/>
      <c r="E32" s="24"/>
      <c r="F32" s="24"/>
      <c r="G32" s="29" t="s">
        <v>256</v>
      </c>
      <c r="H32" s="24"/>
      <c r="O32" s="24"/>
      <c r="U32" s="24"/>
      <c r="V32" s="24"/>
      <c r="AB32" s="24"/>
      <c r="AC32" s="24"/>
      <c r="AD32" s="136" t="s">
        <v>257</v>
      </c>
      <c r="AE32" s="24"/>
      <c r="AK32" s="84" t="s">
        <v>188</v>
      </c>
      <c r="AL32" s="24"/>
      <c r="AR32" s="77" t="s">
        <v>188</v>
      </c>
      <c r="AS32" s="24"/>
      <c r="AZ32" s="24"/>
    </row>
    <row r="33" spans="1:52" x14ac:dyDescent="0.35">
      <c r="C33" s="24"/>
      <c r="D33" s="24"/>
      <c r="E33" s="24"/>
      <c r="F33" s="24"/>
      <c r="G33" s="144" t="s">
        <v>255</v>
      </c>
      <c r="H33" s="150" t="s">
        <v>32</v>
      </c>
      <c r="I33" s="27" t="s">
        <v>32</v>
      </c>
      <c r="J33" s="26" t="s">
        <v>31</v>
      </c>
      <c r="K33" s="28" t="s">
        <v>30</v>
      </c>
      <c r="L33" s="27" t="s">
        <v>32</v>
      </c>
      <c r="M33" s="26" t="s">
        <v>31</v>
      </c>
      <c r="N33" s="28" t="s">
        <v>30</v>
      </c>
      <c r="O33" s="150" t="s">
        <v>32</v>
      </c>
      <c r="P33" s="27" t="s">
        <v>32</v>
      </c>
      <c r="Q33" s="26" t="s">
        <v>31</v>
      </c>
      <c r="R33" s="28" t="s">
        <v>30</v>
      </c>
      <c r="S33" s="27" t="s">
        <v>32</v>
      </c>
      <c r="T33" s="26" t="s">
        <v>31</v>
      </c>
      <c r="U33" s="25" t="s">
        <v>30</v>
      </c>
      <c r="V33" s="150" t="s">
        <v>32</v>
      </c>
      <c r="W33" s="27" t="s">
        <v>32</v>
      </c>
      <c r="X33" s="26" t="s">
        <v>31</v>
      </c>
      <c r="Y33" s="28" t="s">
        <v>30</v>
      </c>
      <c r="Z33" s="27" t="s">
        <v>32</v>
      </c>
      <c r="AA33" s="26" t="s">
        <v>31</v>
      </c>
      <c r="AB33" s="25" t="s">
        <v>30</v>
      </c>
      <c r="AC33" s="24"/>
      <c r="AD33" s="144" t="s">
        <v>255</v>
      </c>
      <c r="AE33" s="150" t="s">
        <v>32</v>
      </c>
      <c r="AF33" s="27" t="s">
        <v>32</v>
      </c>
      <c r="AG33" s="26" t="s">
        <v>31</v>
      </c>
      <c r="AH33" s="28" t="s">
        <v>30</v>
      </c>
      <c r="AI33" s="27" t="s">
        <v>32</v>
      </c>
      <c r="AJ33" s="26" t="s">
        <v>31</v>
      </c>
      <c r="AK33" s="28" t="s">
        <v>30</v>
      </c>
      <c r="AL33" s="150" t="s">
        <v>32</v>
      </c>
      <c r="AM33" s="27" t="s">
        <v>32</v>
      </c>
      <c r="AN33" s="26" t="s">
        <v>31</v>
      </c>
      <c r="AO33" s="25" t="s">
        <v>30</v>
      </c>
      <c r="AP33" s="27" t="s">
        <v>32</v>
      </c>
      <c r="AQ33" s="26" t="s">
        <v>31</v>
      </c>
      <c r="AR33" s="25" t="s">
        <v>30</v>
      </c>
      <c r="AS33" s="150" t="s">
        <v>32</v>
      </c>
      <c r="AT33" s="27" t="s">
        <v>32</v>
      </c>
      <c r="AU33" s="26" t="s">
        <v>31</v>
      </c>
      <c r="AV33" s="25" t="s">
        <v>30</v>
      </c>
      <c r="AW33" s="27" t="s">
        <v>32</v>
      </c>
      <c r="AX33" s="26" t="s">
        <v>31</v>
      </c>
      <c r="AY33" s="25" t="s">
        <v>30</v>
      </c>
      <c r="AZ33" s="24"/>
    </row>
    <row r="34" spans="1:52" x14ac:dyDescent="0.35">
      <c r="C34" s="24"/>
      <c r="D34" s="24"/>
      <c r="E34" s="24"/>
      <c r="F34" s="24"/>
      <c r="G34" s="24"/>
      <c r="H34" s="23">
        <v>0.4</v>
      </c>
      <c r="I34" s="22">
        <v>0.8</v>
      </c>
      <c r="J34" s="22">
        <f>_xlfn.STDEV.P(K39:K75)</f>
        <v>1561.4795889641157</v>
      </c>
      <c r="K34" s="22">
        <f>AVERAGE(K39:K75)</f>
        <v>800.01388888888891</v>
      </c>
      <c r="L34" s="22">
        <v>0.2</v>
      </c>
      <c r="M34" s="22">
        <f>_xlfn.STDEV.P(N39:N75)</f>
        <v>4.5371008204353219E-2</v>
      </c>
      <c r="N34" s="22">
        <f>AVERAGE(N39:N75)</f>
        <v>8.8628912804604568E-2</v>
      </c>
      <c r="O34" s="23">
        <v>0.3</v>
      </c>
      <c r="P34" s="22">
        <v>0.8</v>
      </c>
      <c r="Q34" s="22">
        <f>_xlfn.STDEV.P(R39:R75)</f>
        <v>0.18613566121246056</v>
      </c>
      <c r="R34" s="22">
        <f>AVERAGE(R39:R75)</f>
        <v>0.52687500000000009</v>
      </c>
      <c r="S34" s="22">
        <v>0.2</v>
      </c>
      <c r="T34" s="22">
        <f>_xlfn.STDEV.P(U39:U75)</f>
        <v>2.459609264573339E-2</v>
      </c>
      <c r="U34" s="5">
        <f>AVERAGE(U39:U75)</f>
        <v>1.5031249999999965E-2</v>
      </c>
      <c r="V34" s="23">
        <v>0.3</v>
      </c>
      <c r="W34" s="22">
        <v>0.8</v>
      </c>
      <c r="X34" s="22">
        <f>_xlfn.STDEV.P(Y39:Y75)</f>
        <v>0.20723855722793202</v>
      </c>
      <c r="Y34" s="22">
        <f>AVERAGE(Y39:Y75)</f>
        <v>0.38193650793650791</v>
      </c>
      <c r="Z34" s="22">
        <v>0.2</v>
      </c>
      <c r="AA34" s="22">
        <f>_xlfn.STDEV.P(AB39:AB75)</f>
        <v>7.9611221816792963E-2</v>
      </c>
      <c r="AB34" s="5">
        <f>AVERAGE(AB39:AB75)</f>
        <v>-1.5135123847270499E-2</v>
      </c>
      <c r="AC34" s="22"/>
      <c r="AD34" s="24"/>
      <c r="AE34" s="23">
        <v>0.4</v>
      </c>
      <c r="AF34" s="22">
        <v>1</v>
      </c>
      <c r="AG34" s="22">
        <f>_xlfn.STDEV.P(AH39:AH75)</f>
        <v>966.81774232530506</v>
      </c>
      <c r="AH34" s="22">
        <f>AVERAGE(AH39:AH75)</f>
        <v>503.79166666666669</v>
      </c>
      <c r="AI34" s="22">
        <v>0</v>
      </c>
      <c r="AJ34" s="22" t="e">
        <f>_xlfn.STDEV.P(AK39:AK75)</f>
        <v>#DIV/0!</v>
      </c>
      <c r="AK34" s="22" t="e">
        <f>AVERAGE(AK39:AK75)</f>
        <v>#DIV/0!</v>
      </c>
      <c r="AL34" s="23">
        <v>0.3</v>
      </c>
      <c r="AM34" s="22">
        <v>1</v>
      </c>
      <c r="AN34" s="22">
        <f>_xlfn.STDEV.P(AO39:AO75)</f>
        <v>0.18485996541485539</v>
      </c>
      <c r="AO34" s="5">
        <f>AVERAGE(AO39:AO75)</f>
        <v>0.50115236104904037</v>
      </c>
      <c r="AP34" s="22">
        <v>0</v>
      </c>
      <c r="AQ34" s="22" t="e">
        <f>_xlfn.STDEV.P(AR39:AR75)</f>
        <v>#DIV/0!</v>
      </c>
      <c r="AR34" s="5" t="e">
        <f>AVERAGE(AR39:AR75)</f>
        <v>#DIV/0!</v>
      </c>
      <c r="AS34" s="23">
        <v>0.3</v>
      </c>
      <c r="AT34" s="22">
        <v>0.8</v>
      </c>
      <c r="AU34" s="22">
        <f>_xlfn.STDEV.P(AV39:AV75)</f>
        <v>0.19856815187119939</v>
      </c>
      <c r="AV34" s="5">
        <f>AVERAGE(AV39:AV75)</f>
        <v>0.40379894179894188</v>
      </c>
      <c r="AW34" s="22">
        <v>0.2</v>
      </c>
      <c r="AX34" s="22">
        <f>_xlfn.STDEV.P(AY39:AY75)</f>
        <v>6.983244293909463E-2</v>
      </c>
      <c r="AY34" s="5">
        <f>AVERAGE(AY39:AY75)</f>
        <v>-1.7934541981131986E-2</v>
      </c>
      <c r="AZ34" s="22"/>
    </row>
    <row r="35" spans="1:52" ht="16" customHeight="1" x14ac:dyDescent="0.35">
      <c r="A35" s="21" t="s">
        <v>110</v>
      </c>
      <c r="B35" s="21"/>
      <c r="C35" s="21"/>
      <c r="D35" s="21"/>
      <c r="E35" s="21"/>
      <c r="F35" s="21"/>
      <c r="G35" s="246" t="s">
        <v>259</v>
      </c>
      <c r="H35" s="244" t="s">
        <v>281</v>
      </c>
      <c r="I35" s="238" t="s">
        <v>28</v>
      </c>
      <c r="J35" s="248"/>
      <c r="K35" s="248"/>
      <c r="L35" s="248" t="s">
        <v>27</v>
      </c>
      <c r="M35" s="248"/>
      <c r="N35" s="240"/>
      <c r="O35" s="244" t="s">
        <v>281</v>
      </c>
      <c r="P35" s="238" t="s">
        <v>28</v>
      </c>
      <c r="Q35" s="248"/>
      <c r="R35" s="248"/>
      <c r="S35" s="248" t="s">
        <v>27</v>
      </c>
      <c r="T35" s="248"/>
      <c r="U35" s="240"/>
      <c r="V35" s="244" t="s">
        <v>281</v>
      </c>
      <c r="W35" s="238" t="s">
        <v>28</v>
      </c>
      <c r="X35" s="248"/>
      <c r="Y35" s="248"/>
      <c r="Z35" s="248" t="s">
        <v>27</v>
      </c>
      <c r="AA35" s="248"/>
      <c r="AB35" s="240"/>
      <c r="AC35" s="20"/>
      <c r="AD35" s="246" t="s">
        <v>259</v>
      </c>
      <c r="AE35" s="244" t="s">
        <v>281</v>
      </c>
      <c r="AF35" s="238" t="s">
        <v>28</v>
      </c>
      <c r="AG35" s="248"/>
      <c r="AH35" s="248"/>
      <c r="AI35" s="248" t="s">
        <v>27</v>
      </c>
      <c r="AJ35" s="248"/>
      <c r="AK35" s="240"/>
      <c r="AL35" s="244" t="s">
        <v>281</v>
      </c>
      <c r="AM35" s="238" t="s">
        <v>28</v>
      </c>
      <c r="AN35" s="248"/>
      <c r="AO35" s="248"/>
      <c r="AP35" s="248" t="s">
        <v>27</v>
      </c>
      <c r="AQ35" s="248"/>
      <c r="AR35" s="240"/>
      <c r="AS35" s="244" t="s">
        <v>281</v>
      </c>
      <c r="AT35" s="238" t="s">
        <v>28</v>
      </c>
      <c r="AU35" s="248"/>
      <c r="AV35" s="248"/>
      <c r="AW35" s="248" t="s">
        <v>27</v>
      </c>
      <c r="AX35" s="248"/>
      <c r="AY35" s="240"/>
      <c r="AZ35" s="20"/>
    </row>
    <row r="36" spans="1:52" x14ac:dyDescent="0.35">
      <c r="C36" s="19"/>
      <c r="D36" s="19"/>
      <c r="E36" s="19"/>
      <c r="F36" s="19"/>
      <c r="G36" s="246"/>
      <c r="H36" s="244"/>
      <c r="I36" s="204" t="s">
        <v>26</v>
      </c>
      <c r="J36" s="204"/>
      <c r="K36" s="208"/>
      <c r="L36" s="204" t="s">
        <v>26</v>
      </c>
      <c r="M36" s="204"/>
      <c r="N36" s="208"/>
      <c r="O36" s="244"/>
      <c r="P36" s="204" t="s">
        <v>363</v>
      </c>
      <c r="Q36" s="204"/>
      <c r="R36" s="208"/>
      <c r="S36" s="204" t="s">
        <v>363</v>
      </c>
      <c r="T36" s="204"/>
      <c r="U36" s="208"/>
      <c r="V36" s="244"/>
      <c r="W36" s="204" t="s">
        <v>24</v>
      </c>
      <c r="X36" s="204"/>
      <c r="Y36" s="208"/>
      <c r="Z36" s="204" t="s">
        <v>24</v>
      </c>
      <c r="AA36" s="204"/>
      <c r="AB36" s="208"/>
      <c r="AC36" s="19"/>
      <c r="AD36" s="246"/>
      <c r="AE36" s="244"/>
      <c r="AF36" s="204" t="s">
        <v>26</v>
      </c>
      <c r="AG36" s="204"/>
      <c r="AH36" s="208"/>
      <c r="AI36" s="204" t="s">
        <v>26</v>
      </c>
      <c r="AJ36" s="204"/>
      <c r="AK36" s="208"/>
      <c r="AL36" s="244"/>
      <c r="AM36" s="204" t="s">
        <v>25</v>
      </c>
      <c r="AN36" s="204"/>
      <c r="AO36" s="208"/>
      <c r="AP36" s="204" t="s">
        <v>25</v>
      </c>
      <c r="AQ36" s="204"/>
      <c r="AR36" s="208"/>
      <c r="AS36" s="244"/>
      <c r="AT36" s="204" t="s">
        <v>24</v>
      </c>
      <c r="AU36" s="204"/>
      <c r="AV36" s="208"/>
      <c r="AW36" s="204" t="s">
        <v>24</v>
      </c>
      <c r="AX36" s="204"/>
      <c r="AY36" s="208"/>
      <c r="AZ36" s="19"/>
    </row>
    <row r="37" spans="1:52" x14ac:dyDescent="0.35">
      <c r="C37" s="204" t="s">
        <v>23</v>
      </c>
      <c r="D37" s="204"/>
      <c r="E37" s="204"/>
      <c r="F37" s="204"/>
      <c r="G37" s="246"/>
      <c r="H37" s="244"/>
      <c r="I37" s="204" t="s">
        <v>22</v>
      </c>
      <c r="J37" s="204"/>
      <c r="K37" s="208"/>
      <c r="L37" s="237" t="s">
        <v>21</v>
      </c>
      <c r="M37" s="204"/>
      <c r="N37" s="208"/>
      <c r="O37" s="244"/>
      <c r="P37" s="204" t="s">
        <v>20</v>
      </c>
      <c r="Q37" s="204"/>
      <c r="R37" s="208"/>
      <c r="S37" s="237" t="s">
        <v>19</v>
      </c>
      <c r="T37" s="204"/>
      <c r="U37" s="208"/>
      <c r="V37" s="244"/>
      <c r="W37" s="204" t="s">
        <v>18</v>
      </c>
      <c r="X37" s="204"/>
      <c r="Y37" s="208"/>
      <c r="Z37" s="237" t="s">
        <v>17</v>
      </c>
      <c r="AA37" s="204"/>
      <c r="AB37" s="208"/>
      <c r="AD37" s="246"/>
      <c r="AE37" s="244"/>
      <c r="AF37" s="204" t="s">
        <v>16</v>
      </c>
      <c r="AG37" s="204"/>
      <c r="AH37" s="208"/>
      <c r="AI37" s="237" t="s">
        <v>15</v>
      </c>
      <c r="AJ37" s="204"/>
      <c r="AK37" s="208"/>
      <c r="AL37" s="244"/>
      <c r="AM37" s="204" t="s">
        <v>16</v>
      </c>
      <c r="AN37" s="204"/>
      <c r="AO37" s="208"/>
      <c r="AP37" s="204" t="s">
        <v>15</v>
      </c>
      <c r="AQ37" s="204"/>
      <c r="AR37" s="208"/>
      <c r="AS37" s="244"/>
      <c r="AT37" s="204" t="s">
        <v>14</v>
      </c>
      <c r="AU37" s="204"/>
      <c r="AV37" s="208"/>
      <c r="AW37" s="204" t="s">
        <v>13</v>
      </c>
      <c r="AX37" s="204"/>
      <c r="AY37" s="208"/>
    </row>
    <row r="38" spans="1:52" x14ac:dyDescent="0.35">
      <c r="A38" s="18" t="s">
        <v>12</v>
      </c>
      <c r="B38" s="18" t="s">
        <v>11</v>
      </c>
      <c r="C38" s="18" t="s">
        <v>10</v>
      </c>
      <c r="D38" s="18" t="s">
        <v>9</v>
      </c>
      <c r="E38" s="18" t="s">
        <v>8</v>
      </c>
      <c r="F38" s="18" t="s">
        <v>7</v>
      </c>
      <c r="G38" s="247"/>
      <c r="H38" s="245"/>
      <c r="I38" s="18" t="s">
        <v>6</v>
      </c>
      <c r="J38" s="18" t="s">
        <v>5</v>
      </c>
      <c r="K38" s="17" t="s">
        <v>4</v>
      </c>
      <c r="L38" s="18" t="s">
        <v>6</v>
      </c>
      <c r="M38" s="18" t="s">
        <v>5</v>
      </c>
      <c r="N38" s="17" t="s">
        <v>4</v>
      </c>
      <c r="O38" s="245"/>
      <c r="P38" s="18" t="s">
        <v>6</v>
      </c>
      <c r="Q38" s="18" t="s">
        <v>5</v>
      </c>
      <c r="R38" s="17" t="s">
        <v>4</v>
      </c>
      <c r="S38" s="18" t="s">
        <v>6</v>
      </c>
      <c r="T38" s="18" t="s">
        <v>5</v>
      </c>
      <c r="U38" s="17" t="s">
        <v>4</v>
      </c>
      <c r="V38" s="245"/>
      <c r="W38" s="18" t="s">
        <v>6</v>
      </c>
      <c r="X38" s="18" t="s">
        <v>5</v>
      </c>
      <c r="Y38" s="17" t="s">
        <v>4</v>
      </c>
      <c r="Z38" s="18" t="s">
        <v>6</v>
      </c>
      <c r="AA38" s="18" t="s">
        <v>5</v>
      </c>
      <c r="AB38" s="17" t="s">
        <v>4</v>
      </c>
      <c r="AD38" s="247"/>
      <c r="AE38" s="245"/>
      <c r="AF38" s="18" t="s">
        <v>6</v>
      </c>
      <c r="AG38" s="18" t="s">
        <v>5</v>
      </c>
      <c r="AH38" s="17" t="s">
        <v>4</v>
      </c>
      <c r="AI38" s="18" t="s">
        <v>6</v>
      </c>
      <c r="AJ38" s="18" t="s">
        <v>5</v>
      </c>
      <c r="AK38" s="17" t="s">
        <v>4</v>
      </c>
      <c r="AL38" s="245"/>
      <c r="AM38" s="18" t="s">
        <v>6</v>
      </c>
      <c r="AN38" s="18" t="s">
        <v>5</v>
      </c>
      <c r="AO38" s="17" t="s">
        <v>4</v>
      </c>
      <c r="AP38" s="18" t="s">
        <v>6</v>
      </c>
      <c r="AQ38" s="18" t="s">
        <v>5</v>
      </c>
      <c r="AR38" s="17" t="s">
        <v>4</v>
      </c>
      <c r="AS38" s="245"/>
      <c r="AT38" s="18" t="s">
        <v>6</v>
      </c>
      <c r="AU38" s="18" t="s">
        <v>5</v>
      </c>
      <c r="AV38" s="17" t="s">
        <v>4</v>
      </c>
      <c r="AW38" s="18" t="s">
        <v>6</v>
      </c>
      <c r="AX38" s="18" t="s">
        <v>5</v>
      </c>
      <c r="AY38" s="17" t="s">
        <v>4</v>
      </c>
    </row>
    <row r="39" spans="1:52" x14ac:dyDescent="0.35">
      <c r="A39" t="s">
        <v>109</v>
      </c>
      <c r="B39" t="s">
        <v>108</v>
      </c>
      <c r="C39" t="s">
        <v>3</v>
      </c>
      <c r="E39" t="s">
        <v>3</v>
      </c>
      <c r="F39" t="s">
        <v>3</v>
      </c>
      <c r="G39" s="6">
        <f t="shared" ref="G39:G61" si="0">IF(H39="ND","ND",(H39*$H$34)+IF(O39="ND","ND",(O39*$O$34)+IF(V39="ND","ND",(V39*$V$34))))</f>
        <v>12.316965414131053</v>
      </c>
      <c r="H39" s="4">
        <f t="shared" ref="H39:H75" si="1">IF(I39="ND","ND",(I39*$I$34)+IF(L39="ND","ND",(L39*$L$34)))</f>
        <v>9.7793458338698489</v>
      </c>
      <c r="I39" s="3">
        <f t="shared" ref="I39:I72" si="2">IF(K39="ND","ND",MIN(MAX((K39-$K$34)/$J$34,-2.5),2.5)*4+10)</f>
        <v>9.792468913557471</v>
      </c>
      <c r="J39" s="3">
        <f t="shared" ref="J39:J72" si="3">IF(K39="ND","ND",(K39-$K$34)/$J$34)</f>
        <v>-5.1882771610632109E-2</v>
      </c>
      <c r="K39" s="5">
        <v>719</v>
      </c>
      <c r="L39" s="3">
        <f t="shared" ref="L39:L72" si="4">IF(N39="ND","ND",MIN(MAX((N39-$N$34)/$M$34,-2.5),2.5)*4+10)</f>
        <v>9.7268535151193607</v>
      </c>
      <c r="M39" s="3">
        <f t="shared" ref="M39:M72" si="5">IF(N39="ND","ND",(N39-$N$34)/$M$34)</f>
        <v>-6.8286621220159729E-2</v>
      </c>
      <c r="N39" s="33">
        <v>8.553067995297714E-2</v>
      </c>
      <c r="O39" s="4">
        <f t="shared" ref="O39:O75" si="6">IF(P39="ND","ND",(P39*$P$34)+IF(S39="ND","ND",(S39*$S$34)))</f>
        <v>14.559746464500837</v>
      </c>
      <c r="P39" s="3">
        <f t="shared" ref="P39:P72" si="7">IF(R39="ND","ND",MIN(MAX((R39-$R$34)/$Q$34,-2.5),2.5)*4+10)</f>
        <v>15.009786915230702</v>
      </c>
      <c r="Q39" s="3">
        <f t="shared" ref="Q39:Q72" si="8">IF(R39="ND","ND",(R39-$R$34)/$Q$34)</f>
        <v>1.2524467288076753</v>
      </c>
      <c r="R39" s="2">
        <v>0.76</v>
      </c>
      <c r="S39" s="3">
        <f t="shared" ref="S39:S72" si="9">IF(U39="ND","ND",MIN(MAX((U39-$U$34)/$T$34,-2.5),2.5)*4+10)</f>
        <v>12.759584661581371</v>
      </c>
      <c r="T39" s="3">
        <f t="shared" ref="T39:T72" si="10">IF(U39="ND","ND",(U39-$U$34)/$T$34)</f>
        <v>0.68989616539534304</v>
      </c>
      <c r="U39" s="2">
        <v>3.2000000000000028E-2</v>
      </c>
      <c r="V39" s="4">
        <f t="shared" ref="V39:V75" si="11">IF(W39="ND","ND",(W39*$W$34)+IF(Z39="ND","ND",(Z39*$Z$34)))</f>
        <v>13.457677137442872</v>
      </c>
      <c r="W39" s="3">
        <f t="shared" ref="W39:W75" si="12">IF(Y39="ND","ND",MIN(MAX((Y39-$Y$34)/$X$34,-2.5),2.5)*4+10)</f>
        <v>14.401950971172912</v>
      </c>
      <c r="X39" s="3">
        <f t="shared" ref="X39:X75" si="13">IF(Y39="ND","ND",(Y39-$Y$34)/$X$34)</f>
        <v>1.1004877427932278</v>
      </c>
      <c r="Y39" s="2">
        <v>0.61</v>
      </c>
      <c r="Z39" s="3">
        <f t="shared" ref="Z39:Z75" si="14">IF(AB39="ND","ND",MIN(MAX((AB39-$AB$34)/$AA$34,-2.5),2.5)*4+10)</f>
        <v>9.6805818025227115</v>
      </c>
      <c r="AA39" s="3">
        <f t="shared" ref="AA39:AA75" si="15">IF(AB39="ND","ND",(AB39-$AB$34)/$AA$34)</f>
        <v>-7.9854549369321945E-2</v>
      </c>
      <c r="AB39" s="2">
        <v>-2.1492442090191632E-2</v>
      </c>
      <c r="AC39" s="3"/>
      <c r="AD39" s="6">
        <f t="shared" ref="AD39:AD61" si="16">IF(AE39="ND","ND",(AE39*$AE$34)+IF(AL39="ND","ND",(AL39*$AL$34)+IF(AS39="ND","ND",(AS39*$AS$34))))</f>
        <v>12.309396572909241</v>
      </c>
      <c r="AE39" s="4">
        <f t="shared" ref="AE39:AE75" si="17">IF(AF39="ND","ND",(AF39*$AF$34))</f>
        <v>9.889155254423736</v>
      </c>
      <c r="AF39" s="3">
        <f t="shared" ref="AF39:AF72" si="18">IF(AH39="ND","ND",MIN(MAX((AH39-$AH$34)/$AG$34,-2.5),2.5)*4+10)</f>
        <v>9.889155254423736</v>
      </c>
      <c r="AG39" s="3">
        <f t="shared" ref="AG39:AG72" si="19">IF(AH39="ND","ND",(AH39-$AH$34)/$AG$34)</f>
        <v>-2.7711186394066088E-2</v>
      </c>
      <c r="AH39" s="5">
        <v>477</v>
      </c>
      <c r="AI39" s="3" t="str">
        <f t="shared" ref="AI39:AI75" si="20">IF(AK39="ND","ND",MIN(MAX((AK39-$AK$34)/$AJ$34,-2.5),2.5)*4+10)</f>
        <v>ND</v>
      </c>
      <c r="AJ39" s="3" t="str">
        <f t="shared" ref="AJ39:AJ75" si="21">IF(AK39="ND","ND",(AK39-$AK$34)/$AJ$34)</f>
        <v>ND</v>
      </c>
      <c r="AK39" s="5" t="s">
        <v>0</v>
      </c>
      <c r="AL39" s="4">
        <f t="shared" ref="AL39:AL75" si="22">IF(AM39="ND","ND",(AM39*$AM$34))</f>
        <v>13.654192936004165</v>
      </c>
      <c r="AM39" s="3">
        <f t="shared" ref="AM39:AM75" si="23">IF(AO39="ND","ND",MIN(MAX((AO39-$AO$34)/$AN$34,-2.5),2.5)*4+10)</f>
        <v>13.654192936004165</v>
      </c>
      <c r="AN39" s="3">
        <f t="shared" ref="AN39:AN75" si="24">IF(AO39="ND","ND",(AO39-$AO$34)/$AN$34)</f>
        <v>0.91354823400104135</v>
      </c>
      <c r="AO39" s="2">
        <v>0.6700308559912751</v>
      </c>
      <c r="AP39" s="3" t="str">
        <f t="shared" ref="AP39:AP75" si="25">IF(AR39="ND","ND",MIN(MAX((AR39-$AR$34)/$AQ$34,-2.5),2.5)*4+10)</f>
        <v>ND</v>
      </c>
      <c r="AQ39" s="3" t="str">
        <f t="shared" ref="AQ39:AQ75" si="26">IF(AR39="ND","ND",(AR39-$AR$34)/$AQ$34)</f>
        <v>ND</v>
      </c>
      <c r="AR39" s="2" t="s">
        <v>0</v>
      </c>
      <c r="AS39" s="4">
        <f t="shared" ref="AS39:AS75" si="27">IF(AT39="ND","ND",(AT39*$AT$34)+IF(AW39="ND","ND",(AW39*$AW$34)))</f>
        <v>14.19158863446166</v>
      </c>
      <c r="AT39" s="3">
        <f t="shared" ref="AT39:AT75" si="28">IF(AV39="ND","ND",MIN(MAX((AV39-$AV$34)/$AU$34,-2.5),2.5)*4+10)</f>
        <v>15.563854134679465</v>
      </c>
      <c r="AU39" s="3">
        <f t="shared" ref="AU39:AU75" si="29">IF(AV39="ND","ND",(AV39-$AV$34)/$AU$34)</f>
        <v>1.3909635336698662</v>
      </c>
      <c r="AV39" s="2">
        <v>0.68</v>
      </c>
      <c r="AW39" s="3">
        <f t="shared" ref="AW39:AW75" si="30">IF(AY39="ND","ND",MIN(MAX((AY39-$AY$34)/$AX$34,-2.5),2.5)*4+10)</f>
        <v>8.7025266335904305</v>
      </c>
      <c r="AX39" s="3">
        <f t="shared" ref="AX39:AX75" si="31">IF(AY39="ND","ND",(AY39-$AY$34)/$AX$34)</f>
        <v>-0.32436834160239231</v>
      </c>
      <c r="AY39" s="2">
        <v>-4.0585975687329801E-2</v>
      </c>
      <c r="AZ39" s="3"/>
    </row>
    <row r="40" spans="1:52" x14ac:dyDescent="0.35">
      <c r="A40" t="s">
        <v>107</v>
      </c>
      <c r="B40" t="s">
        <v>106</v>
      </c>
      <c r="C40" t="s">
        <v>3</v>
      </c>
      <c r="D40" t="s">
        <v>3</v>
      </c>
      <c r="E40" t="s">
        <v>3</v>
      </c>
      <c r="F40" t="s">
        <v>3</v>
      </c>
      <c r="G40" s="6">
        <f t="shared" si="0"/>
        <v>10.27636236423648</v>
      </c>
      <c r="H40" s="4">
        <f t="shared" si="1"/>
        <v>10.634982246131742</v>
      </c>
      <c r="I40" s="3">
        <f t="shared" si="2"/>
        <v>9.9384842707939089</v>
      </c>
      <c r="J40" s="3">
        <f t="shared" si="3"/>
        <v>-1.5378932301522884E-2</v>
      </c>
      <c r="K40" s="5">
        <v>776</v>
      </c>
      <c r="L40" s="3">
        <f t="shared" si="4"/>
        <v>13.420974147483074</v>
      </c>
      <c r="M40" s="3">
        <f t="shared" si="5"/>
        <v>0.85524353687076859</v>
      </c>
      <c r="N40" s="2">
        <v>0.12743217433268827</v>
      </c>
      <c r="O40" s="4">
        <f t="shared" si="6"/>
        <v>9.9922920152251287</v>
      </c>
      <c r="P40" s="3">
        <f t="shared" si="7"/>
        <v>10.926743423997097</v>
      </c>
      <c r="Q40" s="3">
        <f t="shared" si="8"/>
        <v>0.23168585599927438</v>
      </c>
      <c r="R40" s="2">
        <v>0.56999999999999995</v>
      </c>
      <c r="S40" s="3">
        <f t="shared" si="9"/>
        <v>6.2544863801372541</v>
      </c>
      <c r="T40" s="3">
        <f t="shared" si="10"/>
        <v>-0.93637840496568647</v>
      </c>
      <c r="U40" s="2">
        <v>-8.0000000000001181E-3</v>
      </c>
      <c r="V40" s="4">
        <f t="shared" si="11"/>
        <v>10.08227287072082</v>
      </c>
      <c r="W40" s="3">
        <f t="shared" si="12"/>
        <v>10.155636907945146</v>
      </c>
      <c r="X40" s="3">
        <f t="shared" si="13"/>
        <v>3.8909226986286377E-2</v>
      </c>
      <c r="Y40" s="2">
        <v>0.39</v>
      </c>
      <c r="Z40" s="3">
        <f t="shared" si="14"/>
        <v>9.7888167218235083</v>
      </c>
      <c r="AA40" s="3">
        <f t="shared" si="15"/>
        <v>-5.2795819544123136E-2</v>
      </c>
      <c r="AB40" s="2">
        <v>-1.9338263547997059E-2</v>
      </c>
      <c r="AC40" s="3"/>
      <c r="AD40" s="6">
        <f t="shared" si="16"/>
        <v>10.503563446635212</v>
      </c>
      <c r="AE40" s="4">
        <f t="shared" si="17"/>
        <v>9.6781537480701623</v>
      </c>
      <c r="AF40" s="3">
        <f t="shared" si="18"/>
        <v>9.6781537480701623</v>
      </c>
      <c r="AG40" s="3">
        <f t="shared" si="19"/>
        <v>-8.046156298245935E-2</v>
      </c>
      <c r="AH40" s="5">
        <v>426</v>
      </c>
      <c r="AI40" s="3" t="str">
        <f t="shared" si="20"/>
        <v>ND</v>
      </c>
      <c r="AJ40" s="3" t="str">
        <f t="shared" si="21"/>
        <v>ND</v>
      </c>
      <c r="AK40" s="5" t="s">
        <v>0</v>
      </c>
      <c r="AL40" s="4">
        <f t="shared" si="22"/>
        <v>11.892423994098239</v>
      </c>
      <c r="AM40" s="3">
        <f t="shared" si="23"/>
        <v>11.892423994098239</v>
      </c>
      <c r="AN40" s="3">
        <f t="shared" si="24"/>
        <v>0.47310599852455987</v>
      </c>
      <c r="AO40" s="2">
        <v>0.58861071957385114</v>
      </c>
      <c r="AP40" s="3" t="str">
        <f t="shared" si="25"/>
        <v>ND</v>
      </c>
      <c r="AQ40" s="3" t="str">
        <f t="shared" si="26"/>
        <v>ND</v>
      </c>
      <c r="AR40" s="2" t="s">
        <v>0</v>
      </c>
      <c r="AS40" s="4">
        <f t="shared" si="27"/>
        <v>10.215249163925586</v>
      </c>
      <c r="AT40" s="3">
        <f t="shared" si="28"/>
        <v>10.527799809871894</v>
      </c>
      <c r="AU40" s="3">
        <f t="shared" si="29"/>
        <v>0.13194995246797356</v>
      </c>
      <c r="AV40" s="2">
        <v>0.43</v>
      </c>
      <c r="AW40" s="3">
        <f t="shared" si="30"/>
        <v>8.9650465801403563</v>
      </c>
      <c r="AX40" s="3">
        <f t="shared" si="31"/>
        <v>-0.25873835496491082</v>
      </c>
      <c r="AY40" s="2">
        <v>-3.6002873390374335E-2</v>
      </c>
      <c r="AZ40" s="3"/>
    </row>
    <row r="41" spans="1:52" x14ac:dyDescent="0.35">
      <c r="A41" t="s">
        <v>105</v>
      </c>
      <c r="B41" t="s">
        <v>104</v>
      </c>
      <c r="C41" t="s">
        <v>3</v>
      </c>
      <c r="D41" t="s">
        <v>3</v>
      </c>
      <c r="E41" t="s">
        <v>3</v>
      </c>
      <c r="G41" s="6">
        <f t="shared" si="0"/>
        <v>11.370327018994361</v>
      </c>
      <c r="H41" s="4">
        <f t="shared" si="1"/>
        <v>8.8030044064117838</v>
      </c>
      <c r="I41" s="3">
        <f t="shared" si="2"/>
        <v>9.1418039883284372</v>
      </c>
      <c r="J41" s="3">
        <f t="shared" si="3"/>
        <v>-0.21454900291789075</v>
      </c>
      <c r="K41" s="5">
        <v>465</v>
      </c>
      <c r="L41" s="3">
        <f t="shared" si="4"/>
        <v>7.4478060787451739</v>
      </c>
      <c r="M41" s="3">
        <f t="shared" si="5"/>
        <v>-0.63804848031370665</v>
      </c>
      <c r="N41" s="2">
        <v>5.9680009969516279E-2</v>
      </c>
      <c r="O41" s="4">
        <f t="shared" si="6"/>
        <v>13.035703368826436</v>
      </c>
      <c r="P41" s="3">
        <f t="shared" si="7"/>
        <v>14.3650958376675</v>
      </c>
      <c r="Q41" s="3">
        <f t="shared" si="8"/>
        <v>1.091273959416875</v>
      </c>
      <c r="R41" s="2">
        <v>0.73</v>
      </c>
      <c r="S41" s="3">
        <f t="shared" si="9"/>
        <v>7.7181334934621768</v>
      </c>
      <c r="T41" s="3">
        <f t="shared" si="10"/>
        <v>-0.5704666266344558</v>
      </c>
      <c r="U41" s="2">
        <v>9.9999999999988987E-4</v>
      </c>
      <c r="V41" s="4">
        <f t="shared" si="11"/>
        <v>13.12804748593906</v>
      </c>
      <c r="W41" s="3">
        <f t="shared" si="12"/>
        <v>13.629893868767862</v>
      </c>
      <c r="X41" s="3">
        <f t="shared" si="13"/>
        <v>0.90747346719196553</v>
      </c>
      <c r="Y41" s="2">
        <v>0.56999999999999995</v>
      </c>
      <c r="Z41" s="3">
        <f t="shared" si="14"/>
        <v>11.12066195462384</v>
      </c>
      <c r="AA41" s="3">
        <f t="shared" si="15"/>
        <v>0.28016548865595992</v>
      </c>
      <c r="AB41" s="2">
        <v>7.1691930155293182E-3</v>
      </c>
      <c r="AC41" s="3"/>
      <c r="AD41" s="6">
        <f t="shared" si="16"/>
        <v>11.791128825340859</v>
      </c>
      <c r="AE41" s="4">
        <f t="shared" si="17"/>
        <v>9.3554455618823447</v>
      </c>
      <c r="AF41" s="3">
        <f t="shared" si="18"/>
        <v>9.3554455618823447</v>
      </c>
      <c r="AG41" s="3">
        <f t="shared" si="19"/>
        <v>-0.16113860952941375</v>
      </c>
      <c r="AH41" s="5">
        <v>348</v>
      </c>
      <c r="AI41" s="3" t="str">
        <f t="shared" si="20"/>
        <v>ND</v>
      </c>
      <c r="AJ41" s="3" t="str">
        <f t="shared" si="21"/>
        <v>ND</v>
      </c>
      <c r="AK41" s="5" t="s">
        <v>0</v>
      </c>
      <c r="AL41" s="4">
        <f t="shared" si="22"/>
        <v>14.888779977199171</v>
      </c>
      <c r="AM41" s="3">
        <f t="shared" si="23"/>
        <v>14.888779977199171</v>
      </c>
      <c r="AN41" s="3">
        <f t="shared" si="24"/>
        <v>1.2221949942997929</v>
      </c>
      <c r="AO41" s="2">
        <v>0.72708728542550949</v>
      </c>
      <c r="AP41" s="3" t="str">
        <f t="shared" si="25"/>
        <v>ND</v>
      </c>
      <c r="AQ41" s="3" t="str">
        <f t="shared" si="26"/>
        <v>ND</v>
      </c>
      <c r="AR41" s="2" t="s">
        <v>0</v>
      </c>
      <c r="AS41" s="4">
        <f t="shared" si="27"/>
        <v>11.941055358093898</v>
      </c>
      <c r="AT41" s="3">
        <f t="shared" si="28"/>
        <v>12.94510588577953</v>
      </c>
      <c r="AU41" s="3">
        <f t="shared" si="29"/>
        <v>0.73627647144488217</v>
      </c>
      <c r="AV41" s="2">
        <v>0.55000000000000004</v>
      </c>
      <c r="AW41" s="3">
        <f t="shared" si="30"/>
        <v>7.9248532473513631</v>
      </c>
      <c r="AX41" s="3">
        <f t="shared" si="31"/>
        <v>-0.51878668816215912</v>
      </c>
      <c r="AY41" s="2">
        <v>-5.4162683779777843E-2</v>
      </c>
      <c r="AZ41" s="3"/>
    </row>
    <row r="42" spans="1:52" x14ac:dyDescent="0.35">
      <c r="A42" t="s">
        <v>103</v>
      </c>
      <c r="B42" t="s">
        <v>102</v>
      </c>
      <c r="C42" t="s">
        <v>77</v>
      </c>
      <c r="E42" t="s">
        <v>1</v>
      </c>
      <c r="F42" t="s">
        <v>3</v>
      </c>
      <c r="G42" s="6">
        <f t="shared" si="0"/>
        <v>7.1590948165353101</v>
      </c>
      <c r="H42" s="4">
        <f t="shared" si="1"/>
        <v>10.046745463074153</v>
      </c>
      <c r="I42" s="3">
        <f t="shared" si="2"/>
        <v>8.8728283302613171</v>
      </c>
      <c r="J42" s="3">
        <f t="shared" si="3"/>
        <v>-0.28179291743467089</v>
      </c>
      <c r="K42" s="5">
        <v>360</v>
      </c>
      <c r="L42" s="3">
        <f t="shared" si="4"/>
        <v>14.742413994325494</v>
      </c>
      <c r="M42" s="3">
        <f t="shared" si="5"/>
        <v>1.1856034985813735</v>
      </c>
      <c r="N42" s="2">
        <v>0.14242093886584994</v>
      </c>
      <c r="O42" s="4">
        <f t="shared" si="6"/>
        <v>4.8068929037772739</v>
      </c>
      <c r="P42" s="3">
        <f t="shared" si="7"/>
        <v>3.8351415708018939</v>
      </c>
      <c r="Q42" s="3">
        <f t="shared" si="8"/>
        <v>-1.5412146072995265</v>
      </c>
      <c r="R42" s="2">
        <v>0.24</v>
      </c>
      <c r="S42" s="3">
        <f t="shared" si="9"/>
        <v>8.6938982356787911</v>
      </c>
      <c r="T42" s="3">
        <f t="shared" si="10"/>
        <v>-0.32652544108030207</v>
      </c>
      <c r="U42" s="2">
        <v>6.9999999999998952E-3</v>
      </c>
      <c r="V42" s="4">
        <f t="shared" si="11"/>
        <v>5.6610958672415546</v>
      </c>
      <c r="W42" s="3">
        <f t="shared" si="12"/>
        <v>5.7163085691161166</v>
      </c>
      <c r="X42" s="3">
        <f t="shared" si="13"/>
        <v>-1.0709228577209708</v>
      </c>
      <c r="Y42" s="2">
        <v>0.16</v>
      </c>
      <c r="Z42" s="3">
        <f t="shared" si="14"/>
        <v>5.4402450597433054</v>
      </c>
      <c r="AA42" s="3">
        <f t="shared" si="15"/>
        <v>-1.1399387350641736</v>
      </c>
      <c r="AB42" s="2">
        <v>-0.10588703934201882</v>
      </c>
      <c r="AC42" s="3"/>
      <c r="AD42" s="6">
        <f t="shared" si="16"/>
        <v>7.1192946959058565</v>
      </c>
      <c r="AE42" s="4">
        <f t="shared" si="17"/>
        <v>8.681068198438572</v>
      </c>
      <c r="AF42" s="3">
        <f t="shared" si="18"/>
        <v>8.681068198438572</v>
      </c>
      <c r="AG42" s="3">
        <f t="shared" si="19"/>
        <v>-0.32973295039035694</v>
      </c>
      <c r="AH42" s="5">
        <v>185</v>
      </c>
      <c r="AI42" s="3" t="str">
        <f t="shared" si="20"/>
        <v>ND</v>
      </c>
      <c r="AJ42" s="3" t="str">
        <f t="shared" si="21"/>
        <v>ND</v>
      </c>
      <c r="AK42" s="5" t="s">
        <v>0</v>
      </c>
      <c r="AL42" s="4">
        <f t="shared" si="22"/>
        <v>4.2062871881796617</v>
      </c>
      <c r="AM42" s="3">
        <f t="shared" si="23"/>
        <v>4.2062871881796617</v>
      </c>
      <c r="AN42" s="3">
        <f t="shared" si="24"/>
        <v>-1.4484282029550846</v>
      </c>
      <c r="AO42" s="2">
        <v>0.23339597354486233</v>
      </c>
      <c r="AP42" s="3" t="str">
        <f t="shared" si="25"/>
        <v>ND</v>
      </c>
      <c r="AQ42" s="3" t="str">
        <f t="shared" si="26"/>
        <v>ND</v>
      </c>
      <c r="AR42" s="2" t="s">
        <v>0</v>
      </c>
      <c r="AS42" s="4">
        <f t="shared" si="27"/>
        <v>7.9499375335884306</v>
      </c>
      <c r="AT42" s="3">
        <f t="shared" si="28"/>
        <v>7.5061672149873537</v>
      </c>
      <c r="AU42" s="3">
        <f t="shared" si="29"/>
        <v>-0.62345819625316168</v>
      </c>
      <c r="AV42" s="2">
        <v>0.28000000000000003</v>
      </c>
      <c r="AW42" s="3">
        <f t="shared" si="30"/>
        <v>9.7250188079927362</v>
      </c>
      <c r="AX42" s="3">
        <f t="shared" si="31"/>
        <v>-6.8745298001816002E-2</v>
      </c>
      <c r="AY42" s="2">
        <v>-2.2735194081174859E-2</v>
      </c>
      <c r="AZ42" s="3"/>
    </row>
    <row r="43" spans="1:52" x14ac:dyDescent="0.35">
      <c r="A43" t="s">
        <v>101</v>
      </c>
      <c r="B43" t="s">
        <v>100</v>
      </c>
      <c r="C43" t="s">
        <v>3</v>
      </c>
      <c r="E43" t="s">
        <v>3</v>
      </c>
      <c r="F43" t="s">
        <v>3</v>
      </c>
      <c r="G43" s="6">
        <f t="shared" si="0"/>
        <v>11.051253894921228</v>
      </c>
      <c r="H43" s="4">
        <f t="shared" si="1"/>
        <v>10.703221385128622</v>
      </c>
      <c r="I43" s="3">
        <f t="shared" si="2"/>
        <v>10.363721977833356</v>
      </c>
      <c r="J43" s="3">
        <f t="shared" si="3"/>
        <v>9.0930494458339062E-2</v>
      </c>
      <c r="K43" s="5">
        <v>942</v>
      </c>
      <c r="L43" s="3">
        <f t="shared" si="4"/>
        <v>12.061219014309689</v>
      </c>
      <c r="M43" s="3">
        <f t="shared" si="5"/>
        <v>0.51530475357742245</v>
      </c>
      <c r="N43" s="2">
        <v>0.11200880900690802</v>
      </c>
      <c r="O43" s="4">
        <f t="shared" si="6"/>
        <v>10.707852826183984</v>
      </c>
      <c r="P43" s="3">
        <f t="shared" si="7"/>
        <v>10.926743423997097</v>
      </c>
      <c r="Q43" s="3">
        <f t="shared" si="8"/>
        <v>0.23168585599927438</v>
      </c>
      <c r="R43" s="2">
        <v>0.56999999999999995</v>
      </c>
      <c r="S43" s="3">
        <f t="shared" si="9"/>
        <v>9.8322904349315277</v>
      </c>
      <c r="T43" s="3">
        <f t="shared" si="10"/>
        <v>-4.1927391267118204E-2</v>
      </c>
      <c r="U43" s="2">
        <v>1.4000000000000012E-2</v>
      </c>
      <c r="V43" s="4">
        <f t="shared" si="11"/>
        <v>11.858698310048611</v>
      </c>
      <c r="W43" s="3">
        <f t="shared" si="12"/>
        <v>12.278793939559028</v>
      </c>
      <c r="X43" s="3">
        <f t="shared" si="13"/>
        <v>0.56969848488975705</v>
      </c>
      <c r="Y43" s="2">
        <v>0.5</v>
      </c>
      <c r="Z43" s="3">
        <f t="shared" si="14"/>
        <v>10.17831579200694</v>
      </c>
      <c r="AA43" s="3">
        <f t="shared" si="15"/>
        <v>4.4578948001734821E-2</v>
      </c>
      <c r="AB43" s="2">
        <v>-1.1586139329545109E-2</v>
      </c>
      <c r="AC43" s="3"/>
      <c r="AD43" s="6">
        <f t="shared" si="16"/>
        <v>10.959453546296261</v>
      </c>
      <c r="AE43" s="4">
        <f t="shared" si="17"/>
        <v>10.207726156173248</v>
      </c>
      <c r="AF43" s="3">
        <f t="shared" si="18"/>
        <v>10.207726156173248</v>
      </c>
      <c r="AG43" s="3">
        <f t="shared" si="19"/>
        <v>5.1931539043311971E-2</v>
      </c>
      <c r="AH43" s="5">
        <v>554</v>
      </c>
      <c r="AI43" s="3" t="str">
        <f t="shared" si="20"/>
        <v>ND</v>
      </c>
      <c r="AJ43" s="3" t="str">
        <f t="shared" si="21"/>
        <v>ND</v>
      </c>
      <c r="AK43" s="5" t="s">
        <v>0</v>
      </c>
      <c r="AL43" s="4">
        <f t="shared" si="22"/>
        <v>10.822553587542815</v>
      </c>
      <c r="AM43" s="3">
        <f t="shared" si="23"/>
        <v>10.822553587542815</v>
      </c>
      <c r="AN43" s="3">
        <f t="shared" si="24"/>
        <v>0.20563839688570382</v>
      </c>
      <c r="AO43" s="2">
        <v>0.53916666798529789</v>
      </c>
      <c r="AP43" s="3" t="str">
        <f t="shared" si="25"/>
        <v>ND</v>
      </c>
      <c r="AQ43" s="3" t="str">
        <f t="shared" si="26"/>
        <v>ND</v>
      </c>
      <c r="AR43" s="2" t="s">
        <v>0</v>
      </c>
      <c r="AS43" s="4">
        <f t="shared" si="27"/>
        <v>12.098656691880391</v>
      </c>
      <c r="AT43" s="3">
        <f t="shared" si="28"/>
        <v>12.542221539794923</v>
      </c>
      <c r="AU43" s="3">
        <f t="shared" si="29"/>
        <v>0.63555538494873065</v>
      </c>
      <c r="AV43" s="2">
        <v>0.53</v>
      </c>
      <c r="AW43" s="3">
        <f t="shared" si="30"/>
        <v>10.324397300222255</v>
      </c>
      <c r="AX43" s="3">
        <f t="shared" si="31"/>
        <v>8.1099325055563984E-2</v>
      </c>
      <c r="AY43" s="2">
        <v>-1.2271177991790228E-2</v>
      </c>
      <c r="AZ43" s="3"/>
    </row>
    <row r="44" spans="1:52" x14ac:dyDescent="0.35">
      <c r="A44" t="s">
        <v>99</v>
      </c>
      <c r="B44" t="s">
        <v>98</v>
      </c>
      <c r="C44" t="s">
        <v>3</v>
      </c>
      <c r="E44" t="s">
        <v>2</v>
      </c>
      <c r="F44" t="s">
        <v>3</v>
      </c>
      <c r="G44" s="6">
        <f t="shared" si="0"/>
        <v>9.9863927447311429</v>
      </c>
      <c r="H44" s="4">
        <f t="shared" si="1"/>
        <v>8.9542924888269742</v>
      </c>
      <c r="I44" s="3">
        <f t="shared" si="2"/>
        <v>8.5462150311798126</v>
      </c>
      <c r="J44" s="3">
        <f t="shared" si="3"/>
        <v>-0.36344624220504679</v>
      </c>
      <c r="K44" s="5">
        <v>232.5</v>
      </c>
      <c r="L44" s="3">
        <f t="shared" si="4"/>
        <v>10.586602319415613</v>
      </c>
      <c r="M44" s="3">
        <f t="shared" si="5"/>
        <v>0.1466505798539032</v>
      </c>
      <c r="N44" s="2">
        <v>9.5282597466329166E-2</v>
      </c>
      <c r="O44" s="4">
        <f t="shared" si="6"/>
        <v>12.710448454754236</v>
      </c>
      <c r="P44" s="3">
        <f t="shared" si="7"/>
        <v>14.3650958376675</v>
      </c>
      <c r="Q44" s="3">
        <f t="shared" si="8"/>
        <v>1.091273959416875</v>
      </c>
      <c r="R44" s="2">
        <v>0.73</v>
      </c>
      <c r="S44" s="3">
        <f t="shared" si="9"/>
        <v>6.0918589231011699</v>
      </c>
      <c r="T44" s="3">
        <f t="shared" si="10"/>
        <v>-0.97703526922470751</v>
      </c>
      <c r="U44" s="2">
        <v>-9.000000000000008E-3</v>
      </c>
      <c r="V44" s="4">
        <f t="shared" si="11"/>
        <v>8.6384707092469419</v>
      </c>
      <c r="W44" s="3">
        <f t="shared" si="12"/>
        <v>8.4185084275337854</v>
      </c>
      <c r="X44" s="3">
        <f t="shared" si="13"/>
        <v>-0.39537289311655349</v>
      </c>
      <c r="Y44" s="2">
        <v>0.3</v>
      </c>
      <c r="Z44" s="3">
        <f t="shared" si="14"/>
        <v>9.5183198360995593</v>
      </c>
      <c r="AA44" s="3">
        <f t="shared" si="15"/>
        <v>-0.12042004097511021</v>
      </c>
      <c r="AB44" s="2">
        <v>-2.4721910440527295E-2</v>
      </c>
      <c r="AC44" s="3"/>
      <c r="AD44" s="6">
        <f t="shared" si="16"/>
        <v>10.409011499877654</v>
      </c>
      <c r="AE44" s="4">
        <f t="shared" si="17"/>
        <v>8.5259200320021211</v>
      </c>
      <c r="AF44" s="3">
        <f t="shared" si="18"/>
        <v>8.5259200320021211</v>
      </c>
      <c r="AG44" s="3">
        <f t="shared" si="19"/>
        <v>-0.36851999199946961</v>
      </c>
      <c r="AH44" s="5">
        <v>147.5</v>
      </c>
      <c r="AI44" s="3" t="str">
        <f t="shared" si="20"/>
        <v>ND</v>
      </c>
      <c r="AJ44" s="3" t="str">
        <f t="shared" si="21"/>
        <v>ND</v>
      </c>
      <c r="AK44" s="5" t="s">
        <v>0</v>
      </c>
      <c r="AL44" s="4">
        <f t="shared" si="22"/>
        <v>15.533480477669599</v>
      </c>
      <c r="AM44" s="3">
        <f t="shared" si="23"/>
        <v>15.533480477669599</v>
      </c>
      <c r="AN44" s="3">
        <f t="shared" si="24"/>
        <v>1.3833701194174</v>
      </c>
      <c r="AO44" s="2">
        <v>0.75688211348048529</v>
      </c>
      <c r="AP44" s="3" t="str">
        <f t="shared" si="25"/>
        <v>ND</v>
      </c>
      <c r="AQ44" s="3" t="str">
        <f t="shared" si="26"/>
        <v>ND</v>
      </c>
      <c r="AR44" s="2" t="s">
        <v>0</v>
      </c>
      <c r="AS44" s="4">
        <f t="shared" si="27"/>
        <v>7.7953311459197483</v>
      </c>
      <c r="AT44" s="3">
        <f t="shared" si="28"/>
        <v>8.7148202529411698</v>
      </c>
      <c r="AU44" s="3">
        <f t="shared" si="29"/>
        <v>-0.32129493676470755</v>
      </c>
      <c r="AV44" s="2">
        <v>0.34</v>
      </c>
      <c r="AW44" s="3">
        <f t="shared" si="30"/>
        <v>4.1173747178340605</v>
      </c>
      <c r="AX44" s="3">
        <f t="shared" si="31"/>
        <v>-1.4706563205414849</v>
      </c>
      <c r="AY44" s="2">
        <v>-0.12063406556836409</v>
      </c>
      <c r="AZ44" s="3"/>
    </row>
    <row r="45" spans="1:52" x14ac:dyDescent="0.35">
      <c r="A45" t="s">
        <v>97</v>
      </c>
      <c r="B45" t="s">
        <v>96</v>
      </c>
      <c r="C45" t="s">
        <v>77</v>
      </c>
      <c r="E45" t="s">
        <v>1</v>
      </c>
      <c r="F45" t="s">
        <v>3</v>
      </c>
      <c r="G45" s="6">
        <f t="shared" si="0"/>
        <v>6.3993783297304461</v>
      </c>
      <c r="H45" s="4">
        <f t="shared" si="1"/>
        <v>10.226909427880138</v>
      </c>
      <c r="I45" s="3">
        <f t="shared" si="2"/>
        <v>10.007649440011168</v>
      </c>
      <c r="J45" s="3">
        <f t="shared" si="3"/>
        <v>1.9123600027920119E-3</v>
      </c>
      <c r="K45" s="5">
        <v>803</v>
      </c>
      <c r="L45" s="3">
        <f t="shared" si="4"/>
        <v>11.103949379356019</v>
      </c>
      <c r="M45" s="3">
        <f t="shared" si="5"/>
        <v>0.27598734483900461</v>
      </c>
      <c r="N45" s="2">
        <v>0.10115073689159271</v>
      </c>
      <c r="O45" s="4">
        <f t="shared" si="6"/>
        <v>3.0923716974070405</v>
      </c>
      <c r="P45" s="3">
        <f t="shared" si="7"/>
        <v>1.0414802346946921</v>
      </c>
      <c r="Q45" s="3">
        <f t="shared" si="8"/>
        <v>-2.239629941326327</v>
      </c>
      <c r="R45" s="2">
        <v>0.11</v>
      </c>
      <c r="S45" s="3">
        <f t="shared" si="9"/>
        <v>11.295937548256433</v>
      </c>
      <c r="T45" s="3">
        <f t="shared" si="10"/>
        <v>0.32398438706410793</v>
      </c>
      <c r="U45" s="2">
        <v>2.2999999999999909E-2</v>
      </c>
      <c r="V45" s="4">
        <f t="shared" si="11"/>
        <v>4.6030101645209305</v>
      </c>
      <c r="W45" s="3">
        <f t="shared" si="12"/>
        <v>4.9442514667110684</v>
      </c>
      <c r="X45" s="3">
        <f t="shared" si="13"/>
        <v>-1.2639371333222329</v>
      </c>
      <c r="Y45" s="2">
        <v>0.12</v>
      </c>
      <c r="Z45" s="3">
        <f t="shared" si="14"/>
        <v>3.2380449557603779</v>
      </c>
      <c r="AA45" s="3">
        <f t="shared" si="15"/>
        <v>-1.6904887610599055</v>
      </c>
      <c r="AB45" s="2">
        <v>-0.14971699958280615</v>
      </c>
      <c r="AC45" s="3"/>
      <c r="AD45" s="6">
        <f t="shared" si="16"/>
        <v>6.611440363817179</v>
      </c>
      <c r="AE45" s="4">
        <f t="shared" si="17"/>
        <v>9.9677636587515366</v>
      </c>
      <c r="AF45" s="3">
        <f t="shared" si="18"/>
        <v>9.9677636587515366</v>
      </c>
      <c r="AG45" s="3">
        <f t="shared" si="19"/>
        <v>-8.0590853121156568E-3</v>
      </c>
      <c r="AH45" s="5">
        <v>496</v>
      </c>
      <c r="AI45" s="3" t="str">
        <f t="shared" si="20"/>
        <v>ND</v>
      </c>
      <c r="AJ45" s="3" t="str">
        <f t="shared" si="21"/>
        <v>ND</v>
      </c>
      <c r="AK45" s="5" t="s">
        <v>0</v>
      </c>
      <c r="AL45" s="4">
        <f t="shared" si="22"/>
        <v>1.3293029459243932</v>
      </c>
      <c r="AM45" s="3">
        <f t="shared" si="23"/>
        <v>1.3293029459243932</v>
      </c>
      <c r="AN45" s="3">
        <f t="shared" si="24"/>
        <v>-2.1676742635189017</v>
      </c>
      <c r="AO45" s="2">
        <v>0.10043617166426409</v>
      </c>
      <c r="AP45" s="3" t="str">
        <f t="shared" si="25"/>
        <v>ND</v>
      </c>
      <c r="AQ45" s="3" t="str">
        <f t="shared" si="26"/>
        <v>ND</v>
      </c>
      <c r="AR45" s="2" t="s">
        <v>0</v>
      </c>
      <c r="AS45" s="4">
        <f t="shared" si="27"/>
        <v>7.4184800551308223</v>
      </c>
      <c r="AT45" s="3">
        <f t="shared" si="28"/>
        <v>7.3047250419950505</v>
      </c>
      <c r="AU45" s="3">
        <f t="shared" si="29"/>
        <v>-0.6738187395012375</v>
      </c>
      <c r="AV45" s="2">
        <v>0.27</v>
      </c>
      <c r="AW45" s="3">
        <f t="shared" si="30"/>
        <v>7.873500107673908</v>
      </c>
      <c r="AX45" s="3">
        <f t="shared" si="31"/>
        <v>-0.53162497308152301</v>
      </c>
      <c r="AY45" s="2">
        <v>-5.5059212578845163E-2</v>
      </c>
      <c r="AZ45" s="3"/>
    </row>
    <row r="46" spans="1:52" x14ac:dyDescent="0.35">
      <c r="A46" t="s">
        <v>95</v>
      </c>
      <c r="B46" t="s">
        <v>94</v>
      </c>
      <c r="C46" t="s">
        <v>3</v>
      </c>
      <c r="D46" t="s">
        <v>3</v>
      </c>
      <c r="E46" t="s">
        <v>3</v>
      </c>
      <c r="G46" s="6">
        <f t="shared" si="0"/>
        <v>10.035555739780804</v>
      </c>
      <c r="H46" s="4">
        <f t="shared" si="1"/>
        <v>9.2525537658519283</v>
      </c>
      <c r="I46" s="3">
        <f t="shared" si="2"/>
        <v>8.4527139690898139</v>
      </c>
      <c r="J46" s="3">
        <f t="shared" si="3"/>
        <v>-0.38682150772754659</v>
      </c>
      <c r="K46" s="5">
        <v>196</v>
      </c>
      <c r="L46" s="3">
        <f t="shared" si="4"/>
        <v>12.451912952900388</v>
      </c>
      <c r="M46" s="3">
        <f t="shared" si="5"/>
        <v>0.61297823822509701</v>
      </c>
      <c r="N46" s="2">
        <v>0.11644035348020543</v>
      </c>
      <c r="O46" s="4">
        <f t="shared" si="6"/>
        <v>8.733127688555987</v>
      </c>
      <c r="P46" s="3">
        <f t="shared" si="7"/>
        <v>8.1330820878898962</v>
      </c>
      <c r="Q46" s="3">
        <f t="shared" si="8"/>
        <v>-0.46672947802752579</v>
      </c>
      <c r="R46" s="2">
        <v>0.44</v>
      </c>
      <c r="S46" s="3">
        <f t="shared" si="9"/>
        <v>11.133310091220347</v>
      </c>
      <c r="T46" s="3">
        <f t="shared" si="10"/>
        <v>0.28332752280508677</v>
      </c>
      <c r="U46" s="2">
        <v>2.200000000000002E-2</v>
      </c>
      <c r="V46" s="4">
        <f t="shared" si="11"/>
        <v>12.381986422910792</v>
      </c>
      <c r="W46" s="3">
        <f t="shared" si="12"/>
        <v>12.278793939559028</v>
      </c>
      <c r="X46" s="3">
        <f t="shared" si="13"/>
        <v>0.56969848488975705</v>
      </c>
      <c r="Y46" s="2">
        <v>0.5</v>
      </c>
      <c r="Z46" s="3">
        <f t="shared" si="14"/>
        <v>12.794756356317844</v>
      </c>
      <c r="AA46" s="3">
        <f t="shared" si="15"/>
        <v>0.69868908907946092</v>
      </c>
      <c r="AB46" s="2">
        <v>4.0488368204407488E-2</v>
      </c>
      <c r="AC46" s="3"/>
      <c r="AD46" s="6">
        <f t="shared" si="16"/>
        <v>8.704810872800941</v>
      </c>
      <c r="AE46" s="4">
        <f t="shared" si="17"/>
        <v>8.3831837188805878</v>
      </c>
      <c r="AF46" s="3">
        <f t="shared" si="18"/>
        <v>8.3831837188805878</v>
      </c>
      <c r="AG46" s="3">
        <f t="shared" si="19"/>
        <v>-0.40420407027985328</v>
      </c>
      <c r="AH46" s="5">
        <v>113</v>
      </c>
      <c r="AI46" s="3" t="str">
        <f t="shared" si="20"/>
        <v>ND</v>
      </c>
      <c r="AJ46" s="3" t="str">
        <f t="shared" si="21"/>
        <v>ND</v>
      </c>
      <c r="AK46" s="5" t="s">
        <v>0</v>
      </c>
      <c r="AL46" s="4">
        <f t="shared" si="22"/>
        <v>7.8830899679140281</v>
      </c>
      <c r="AM46" s="3">
        <f t="shared" si="23"/>
        <v>7.8830899679140281</v>
      </c>
      <c r="AN46" s="3">
        <f t="shared" si="24"/>
        <v>-0.5292275080214931</v>
      </c>
      <c r="AO46" s="2">
        <v>0.40331938221959707</v>
      </c>
      <c r="AP46" s="3" t="str">
        <f t="shared" si="25"/>
        <v>ND</v>
      </c>
      <c r="AQ46" s="3" t="str">
        <f t="shared" si="26"/>
        <v>ND</v>
      </c>
      <c r="AR46" s="2" t="s">
        <v>0</v>
      </c>
      <c r="AS46" s="4">
        <f t="shared" si="27"/>
        <v>9.9553679829149893</v>
      </c>
      <c r="AT46" s="3">
        <f t="shared" si="28"/>
        <v>10.124915463887289</v>
      </c>
      <c r="AU46" s="3">
        <f t="shared" si="29"/>
        <v>3.1228865971822072E-2</v>
      </c>
      <c r="AV46" s="2">
        <v>0.41</v>
      </c>
      <c r="AW46" s="3">
        <f t="shared" si="30"/>
        <v>9.2771780590257897</v>
      </c>
      <c r="AX46" s="3">
        <f t="shared" si="31"/>
        <v>-0.1807054852435527</v>
      </c>
      <c r="AY46" s="2">
        <v>-3.0553647468183787E-2</v>
      </c>
      <c r="AZ46" s="3"/>
    </row>
    <row r="47" spans="1:52" x14ac:dyDescent="0.35">
      <c r="A47" t="s">
        <v>93</v>
      </c>
      <c r="B47" t="s">
        <v>92</v>
      </c>
      <c r="C47" t="s">
        <v>3</v>
      </c>
      <c r="D47" t="s">
        <v>3</v>
      </c>
      <c r="E47" t="s">
        <v>3</v>
      </c>
      <c r="F47" t="s">
        <v>3</v>
      </c>
      <c r="G47" s="6">
        <f t="shared" si="0"/>
        <v>11.220065893340852</v>
      </c>
      <c r="H47" s="4">
        <f t="shared" si="1"/>
        <v>9.9066654403916665</v>
      </c>
      <c r="I47" s="3">
        <f t="shared" si="2"/>
        <v>9.7386737819440476</v>
      </c>
      <c r="J47" s="3">
        <f t="shared" si="3"/>
        <v>-6.5331554513988144E-2</v>
      </c>
      <c r="K47" s="5">
        <v>698</v>
      </c>
      <c r="L47" s="3">
        <f t="shared" si="4"/>
        <v>10.578632074182135</v>
      </c>
      <c r="M47" s="3">
        <f t="shared" si="5"/>
        <v>0.14465801854553367</v>
      </c>
      <c r="N47" s="2">
        <v>9.5192192950859456E-2</v>
      </c>
      <c r="O47" s="4">
        <f t="shared" si="6"/>
        <v>14.06257392974511</v>
      </c>
      <c r="P47" s="3">
        <f t="shared" si="7"/>
        <v>14.7948898893763</v>
      </c>
      <c r="Q47" s="3">
        <f t="shared" si="8"/>
        <v>1.1987224723440753</v>
      </c>
      <c r="R47" s="2">
        <v>0.75</v>
      </c>
      <c r="S47" s="3">
        <f t="shared" si="9"/>
        <v>11.133310091220347</v>
      </c>
      <c r="T47" s="3">
        <f t="shared" si="10"/>
        <v>0.28332752280508677</v>
      </c>
      <c r="U47" s="2">
        <v>2.200000000000002E-2</v>
      </c>
      <c r="V47" s="4">
        <f t="shared" si="11"/>
        <v>10.128758460868841</v>
      </c>
      <c r="W47" s="3">
        <f t="shared" si="12"/>
        <v>10.155636907945146</v>
      </c>
      <c r="X47" s="3">
        <f t="shared" si="13"/>
        <v>3.8909226986286377E-2</v>
      </c>
      <c r="Y47" s="2">
        <v>0.39</v>
      </c>
      <c r="Z47" s="3">
        <f t="shared" si="14"/>
        <v>10.021244672563618</v>
      </c>
      <c r="AA47" s="3">
        <f t="shared" si="15"/>
        <v>5.311168140904471E-3</v>
      </c>
      <c r="AB47" s="2">
        <v>-1.4712295262298669E-2</v>
      </c>
      <c r="AC47" s="3"/>
      <c r="AD47" s="6">
        <f t="shared" si="16"/>
        <v>11.122391923377689</v>
      </c>
      <c r="AE47" s="4">
        <f t="shared" si="17"/>
        <v>9.7484875835213529</v>
      </c>
      <c r="AF47" s="3">
        <f t="shared" si="18"/>
        <v>9.7484875835213529</v>
      </c>
      <c r="AG47" s="3">
        <f t="shared" si="19"/>
        <v>-6.287810411966159E-2</v>
      </c>
      <c r="AH47" s="5">
        <v>443</v>
      </c>
      <c r="AI47" s="3" t="str">
        <f t="shared" si="20"/>
        <v>ND</v>
      </c>
      <c r="AJ47" s="3" t="str">
        <f t="shared" si="21"/>
        <v>ND</v>
      </c>
      <c r="AK47" s="5" t="s">
        <v>0</v>
      </c>
      <c r="AL47" s="4">
        <f t="shared" si="22"/>
        <v>14.031675722221713</v>
      </c>
      <c r="AM47" s="3">
        <f t="shared" si="23"/>
        <v>14.031675722221713</v>
      </c>
      <c r="AN47" s="3">
        <f t="shared" si="24"/>
        <v>1.0079189305554286</v>
      </c>
      <c r="AO47" s="2">
        <v>0.68747621969249495</v>
      </c>
      <c r="AP47" s="3" t="str">
        <f t="shared" si="25"/>
        <v>ND</v>
      </c>
      <c r="AQ47" s="3" t="str">
        <f t="shared" si="26"/>
        <v>ND</v>
      </c>
      <c r="AR47" s="2" t="s">
        <v>0</v>
      </c>
      <c r="AS47" s="4">
        <f t="shared" si="27"/>
        <v>10.044980577675448</v>
      </c>
      <c r="AT47" s="3">
        <f t="shared" si="28"/>
        <v>10.326357636879591</v>
      </c>
      <c r="AU47" s="3">
        <f t="shared" si="29"/>
        <v>8.158940921989781E-2</v>
      </c>
      <c r="AV47" s="2">
        <v>0.42</v>
      </c>
      <c r="AW47" s="3">
        <f t="shared" si="30"/>
        <v>8.9194723408588743</v>
      </c>
      <c r="AX47" s="3">
        <f t="shared" si="31"/>
        <v>-0.2701319147852812</v>
      </c>
      <c r="AY47" s="2">
        <v>-3.6798513506403507E-2</v>
      </c>
      <c r="AZ47" s="3"/>
    </row>
    <row r="48" spans="1:52" x14ac:dyDescent="0.35">
      <c r="A48" t="s">
        <v>91</v>
      </c>
      <c r="B48" t="s">
        <v>90</v>
      </c>
      <c r="C48" t="s">
        <v>3</v>
      </c>
      <c r="D48" t="s">
        <v>3</v>
      </c>
      <c r="E48" t="s">
        <v>3</v>
      </c>
      <c r="G48" s="6">
        <f t="shared" si="0"/>
        <v>12.838384672511815</v>
      </c>
      <c r="H48" s="4">
        <f t="shared" si="1"/>
        <v>8.2949854071704987</v>
      </c>
      <c r="I48" s="3">
        <f t="shared" si="2"/>
        <v>8.3143836306552945</v>
      </c>
      <c r="J48" s="3">
        <f t="shared" si="3"/>
        <v>-0.42140409233617637</v>
      </c>
      <c r="K48" s="5">
        <v>142</v>
      </c>
      <c r="L48" s="3">
        <f t="shared" si="4"/>
        <v>8.2173925132313119</v>
      </c>
      <c r="M48" s="3">
        <f t="shared" si="5"/>
        <v>-0.44565187169217207</v>
      </c>
      <c r="N48" s="2">
        <v>6.840923807777366E-2</v>
      </c>
      <c r="O48" s="4">
        <f t="shared" si="6"/>
        <v>13.686213196970847</v>
      </c>
      <c r="P48" s="3">
        <f t="shared" si="7"/>
        <v>14.3650958376675</v>
      </c>
      <c r="Q48" s="3">
        <f t="shared" si="8"/>
        <v>1.091273959416875</v>
      </c>
      <c r="R48" s="2">
        <v>0.73</v>
      </c>
      <c r="S48" s="3">
        <f t="shared" si="9"/>
        <v>10.970682634184227</v>
      </c>
      <c r="T48" s="3">
        <f t="shared" si="10"/>
        <v>0.24267065854605666</v>
      </c>
      <c r="U48" s="2">
        <v>2.0999999999999908E-2</v>
      </c>
      <c r="V48" s="4">
        <f t="shared" si="11"/>
        <v>18.048421835174537</v>
      </c>
      <c r="W48" s="3">
        <f t="shared" si="12"/>
        <v>19.227307861204466</v>
      </c>
      <c r="X48" s="3">
        <f t="shared" si="13"/>
        <v>2.306826965301116</v>
      </c>
      <c r="Y48" s="2">
        <v>0.86</v>
      </c>
      <c r="Z48" s="3">
        <f t="shared" si="14"/>
        <v>13.332877731054822</v>
      </c>
      <c r="AA48" s="3">
        <f t="shared" si="15"/>
        <v>0.83321943276370525</v>
      </c>
      <c r="AB48" s="2">
        <v>5.1198493236543241E-2</v>
      </c>
      <c r="AC48" s="3"/>
      <c r="AD48" s="6">
        <f t="shared" si="16"/>
        <v>12.329588504223356</v>
      </c>
      <c r="AE48" s="4">
        <f t="shared" si="17"/>
        <v>8.3376735900592287</v>
      </c>
      <c r="AF48" s="3">
        <f t="shared" si="18"/>
        <v>8.3376735900592287</v>
      </c>
      <c r="AG48" s="3">
        <f t="shared" si="19"/>
        <v>-0.41558160248519299</v>
      </c>
      <c r="AH48" s="5">
        <v>102</v>
      </c>
      <c r="AI48" s="3" t="str">
        <f t="shared" si="20"/>
        <v>ND</v>
      </c>
      <c r="AJ48" s="3" t="str">
        <f t="shared" si="21"/>
        <v>ND</v>
      </c>
      <c r="AK48" s="5" t="s">
        <v>0</v>
      </c>
      <c r="AL48" s="4">
        <f t="shared" si="22"/>
        <v>13.691800657982489</v>
      </c>
      <c r="AM48" s="3">
        <f t="shared" si="23"/>
        <v>13.691800657982489</v>
      </c>
      <c r="AN48" s="3">
        <f t="shared" si="24"/>
        <v>0.92295016449562217</v>
      </c>
      <c r="AO48" s="2">
        <v>0.67176889653733618</v>
      </c>
      <c r="AP48" s="3" t="str">
        <f t="shared" si="25"/>
        <v>ND</v>
      </c>
      <c r="AQ48" s="3" t="str">
        <f t="shared" si="26"/>
        <v>ND</v>
      </c>
      <c r="AR48" s="2" t="s">
        <v>0</v>
      </c>
      <c r="AS48" s="4">
        <f t="shared" si="27"/>
        <v>16.289929569349731</v>
      </c>
      <c r="AT48" s="3">
        <f t="shared" si="28"/>
        <v>15.362411961687162</v>
      </c>
      <c r="AU48" s="3">
        <f t="shared" si="29"/>
        <v>1.3406029904217904</v>
      </c>
      <c r="AV48" s="2">
        <v>0.67</v>
      </c>
      <c r="AW48" s="3">
        <f t="shared" si="30"/>
        <v>20</v>
      </c>
      <c r="AX48" s="3">
        <f t="shared" si="31"/>
        <v>2.9263695962626346</v>
      </c>
      <c r="AY48" s="2">
        <v>0.18642099586857985</v>
      </c>
      <c r="AZ48" s="3"/>
    </row>
    <row r="49" spans="1:52" x14ac:dyDescent="0.35">
      <c r="A49" t="s">
        <v>89</v>
      </c>
      <c r="B49" t="s">
        <v>88</v>
      </c>
      <c r="C49" t="s">
        <v>3</v>
      </c>
      <c r="D49" t="s">
        <v>3</v>
      </c>
      <c r="E49" t="s">
        <v>3</v>
      </c>
      <c r="F49" t="s">
        <v>3</v>
      </c>
      <c r="G49" s="6">
        <f t="shared" si="0"/>
        <v>10.212011783010556</v>
      </c>
      <c r="H49" s="4">
        <f t="shared" si="1"/>
        <v>10.362883545157858</v>
      </c>
      <c r="I49" s="3">
        <f t="shared" si="2"/>
        <v>9.8104006240952799</v>
      </c>
      <c r="J49" s="3">
        <f t="shared" si="3"/>
        <v>-4.7399843976180099E-2</v>
      </c>
      <c r="K49" s="5">
        <v>726</v>
      </c>
      <c r="L49" s="3">
        <f t="shared" si="4"/>
        <v>12.572815229408169</v>
      </c>
      <c r="M49" s="3">
        <f t="shared" si="5"/>
        <v>0.64320380735204241</v>
      </c>
      <c r="N49" s="2">
        <v>0.11781171802504531</v>
      </c>
      <c r="O49" s="4">
        <f t="shared" si="6"/>
        <v>13.537530904047129</v>
      </c>
      <c r="P49" s="3">
        <f t="shared" si="7"/>
        <v>13.9353017859587</v>
      </c>
      <c r="Q49" s="3">
        <f t="shared" si="8"/>
        <v>0.98382544648967496</v>
      </c>
      <c r="R49" s="2">
        <v>0.71</v>
      </c>
      <c r="S49" s="3">
        <f t="shared" si="9"/>
        <v>11.946447376400842</v>
      </c>
      <c r="T49" s="3">
        <f t="shared" si="10"/>
        <v>0.48661184410021041</v>
      </c>
      <c r="U49" s="2">
        <v>2.6999999999999913E-2</v>
      </c>
      <c r="V49" s="4">
        <f t="shared" si="11"/>
        <v>6.6853303124442469</v>
      </c>
      <c r="W49" s="3">
        <f t="shared" si="12"/>
        <v>6.6813799471224273</v>
      </c>
      <c r="X49" s="3">
        <f t="shared" si="13"/>
        <v>-0.82965501321939317</v>
      </c>
      <c r="Y49" s="2">
        <v>0.21</v>
      </c>
      <c r="Z49" s="3">
        <f t="shared" si="14"/>
        <v>6.7011317737315252</v>
      </c>
      <c r="AA49" s="3">
        <f t="shared" si="15"/>
        <v>-0.8247170565671188</v>
      </c>
      <c r="AB49" s="2">
        <v>-8.0791856373727988E-2</v>
      </c>
      <c r="AC49" s="3"/>
      <c r="AD49" s="6">
        <f t="shared" si="16"/>
        <v>10.515677586896734</v>
      </c>
      <c r="AE49" s="4">
        <f t="shared" si="17"/>
        <v>9.636780903687109</v>
      </c>
      <c r="AF49" s="3">
        <f t="shared" si="18"/>
        <v>9.636780903687109</v>
      </c>
      <c r="AG49" s="3">
        <f t="shared" si="19"/>
        <v>-9.0804774078222739E-2</v>
      </c>
      <c r="AH49" s="5">
        <v>416</v>
      </c>
      <c r="AI49" s="3" t="str">
        <f t="shared" si="20"/>
        <v>ND</v>
      </c>
      <c r="AJ49" s="3" t="str">
        <f t="shared" si="21"/>
        <v>ND</v>
      </c>
      <c r="AK49" s="5" t="s">
        <v>0</v>
      </c>
      <c r="AL49" s="4">
        <f t="shared" si="22"/>
        <v>12.966065650528869</v>
      </c>
      <c r="AM49" s="3">
        <f t="shared" si="23"/>
        <v>12.966065650528869</v>
      </c>
      <c r="AN49" s="3">
        <f t="shared" si="24"/>
        <v>0.7415164126322169</v>
      </c>
      <c r="AO49" s="2">
        <v>0.63822905944277963</v>
      </c>
      <c r="AP49" s="3" t="str">
        <f t="shared" si="25"/>
        <v>ND</v>
      </c>
      <c r="AQ49" s="3" t="str">
        <f t="shared" si="26"/>
        <v>ND</v>
      </c>
      <c r="AR49" s="2" t="s">
        <v>0</v>
      </c>
      <c r="AS49" s="4">
        <f t="shared" si="27"/>
        <v>9.2371517675441002</v>
      </c>
      <c r="AT49" s="3">
        <f t="shared" si="28"/>
        <v>8.3119359069565633</v>
      </c>
      <c r="AU49" s="3">
        <f t="shared" si="29"/>
        <v>-0.42201602326085902</v>
      </c>
      <c r="AV49" s="2">
        <v>0.32</v>
      </c>
      <c r="AW49" s="3">
        <f t="shared" si="30"/>
        <v>12.938015209894244</v>
      </c>
      <c r="AX49" s="3">
        <f t="shared" si="31"/>
        <v>0.73450380247356106</v>
      </c>
      <c r="AY49" s="2">
        <v>3.3357652893651002E-2</v>
      </c>
      <c r="AZ49" s="3"/>
    </row>
    <row r="50" spans="1:52" x14ac:dyDescent="0.35">
      <c r="A50" t="s">
        <v>87</v>
      </c>
      <c r="B50" t="s">
        <v>86</v>
      </c>
      <c r="C50" t="s">
        <v>3</v>
      </c>
      <c r="D50" t="s">
        <v>3</v>
      </c>
      <c r="E50" t="s">
        <v>3</v>
      </c>
      <c r="F50" t="s">
        <v>3</v>
      </c>
      <c r="G50" s="6">
        <f t="shared" si="0"/>
        <v>9.7920126168246107</v>
      </c>
      <c r="H50" s="4">
        <f t="shared" si="1"/>
        <v>10.327093677777899</v>
      </c>
      <c r="I50" s="3">
        <f t="shared" si="2"/>
        <v>10.266378406342398</v>
      </c>
      <c r="J50" s="3">
        <f t="shared" si="3"/>
        <v>6.6594601585599586E-2</v>
      </c>
      <c r="K50" s="5">
        <v>904</v>
      </c>
      <c r="L50" s="3">
        <f t="shared" si="4"/>
        <v>10.569954763519899</v>
      </c>
      <c r="M50" s="3">
        <f t="shared" si="5"/>
        <v>0.14248869087997493</v>
      </c>
      <c r="N50" s="2">
        <v>9.509376836754746E-2</v>
      </c>
      <c r="O50" s="4">
        <f t="shared" si="6"/>
        <v>13.049648532938825</v>
      </c>
      <c r="P50" s="3">
        <f t="shared" si="7"/>
        <v>13.9353017859587</v>
      </c>
      <c r="Q50" s="3">
        <f t="shared" si="8"/>
        <v>0.98382544648967496</v>
      </c>
      <c r="R50" s="2">
        <v>0.71</v>
      </c>
      <c r="S50" s="3">
        <f t="shared" si="9"/>
        <v>9.507035520859322</v>
      </c>
      <c r="T50" s="3">
        <f t="shared" si="10"/>
        <v>-0.12324111978516945</v>
      </c>
      <c r="U50" s="2">
        <v>1.2000000000000011E-2</v>
      </c>
      <c r="V50" s="4">
        <f t="shared" si="11"/>
        <v>5.820935286106014</v>
      </c>
      <c r="W50" s="3">
        <f t="shared" si="12"/>
        <v>5.3302800179135925</v>
      </c>
      <c r="X50" s="3">
        <f t="shared" si="13"/>
        <v>-1.1674299955216019</v>
      </c>
      <c r="Y50" s="2">
        <v>0.14000000000000001</v>
      </c>
      <c r="Z50" s="3">
        <f t="shared" si="14"/>
        <v>7.7835563588756997</v>
      </c>
      <c r="AA50" s="3">
        <f t="shared" si="15"/>
        <v>-0.55411091028107518</v>
      </c>
      <c r="AB50" s="2">
        <v>-5.9248570436762238E-2</v>
      </c>
      <c r="AC50" s="3"/>
      <c r="AD50" s="6">
        <f t="shared" si="16"/>
        <v>10.073109738844131</v>
      </c>
      <c r="AE50" s="4">
        <f t="shared" si="17"/>
        <v>10.290471844939354</v>
      </c>
      <c r="AF50" s="3">
        <f t="shared" si="18"/>
        <v>10.290471844939354</v>
      </c>
      <c r="AG50" s="3">
        <f t="shared" si="19"/>
        <v>7.261796123483874E-2</v>
      </c>
      <c r="AH50" s="5">
        <v>574</v>
      </c>
      <c r="AI50" s="3" t="str">
        <f t="shared" si="20"/>
        <v>ND</v>
      </c>
      <c r="AJ50" s="3" t="str">
        <f t="shared" si="21"/>
        <v>ND</v>
      </c>
      <c r="AK50" s="5" t="s">
        <v>0</v>
      </c>
      <c r="AL50" s="4">
        <f t="shared" si="22"/>
        <v>13.80322492277077</v>
      </c>
      <c r="AM50" s="3">
        <f t="shared" si="23"/>
        <v>13.80322492277077</v>
      </c>
      <c r="AN50" s="3">
        <f t="shared" si="24"/>
        <v>0.95080623069269232</v>
      </c>
      <c r="AO50" s="2">
        <v>0.67691836797112048</v>
      </c>
      <c r="AP50" s="3" t="str">
        <f t="shared" si="25"/>
        <v>ND</v>
      </c>
      <c r="AQ50" s="3" t="str">
        <f t="shared" si="26"/>
        <v>ND</v>
      </c>
      <c r="AR50" s="2" t="s">
        <v>0</v>
      </c>
      <c r="AS50" s="4">
        <f t="shared" si="27"/>
        <v>6.0531784134571929</v>
      </c>
      <c r="AT50" s="3">
        <f t="shared" si="28"/>
        <v>5.6931876580566279</v>
      </c>
      <c r="AU50" s="3">
        <f t="shared" si="29"/>
        <v>-1.076703085485843</v>
      </c>
      <c r="AV50" s="2">
        <v>0.19</v>
      </c>
      <c r="AW50" s="3">
        <f t="shared" si="30"/>
        <v>7.4931414350594538</v>
      </c>
      <c r="AX50" s="3">
        <f t="shared" si="31"/>
        <v>-0.62671464123513654</v>
      </c>
      <c r="AY50" s="2">
        <v>-6.1699556404279821E-2</v>
      </c>
      <c r="AZ50" s="3"/>
    </row>
    <row r="51" spans="1:52" x14ac:dyDescent="0.35">
      <c r="A51" t="s">
        <v>85</v>
      </c>
      <c r="B51" t="s">
        <v>84</v>
      </c>
      <c r="C51" t="s">
        <v>3</v>
      </c>
      <c r="D51" t="s">
        <v>3</v>
      </c>
      <c r="E51" t="s">
        <v>3</v>
      </c>
      <c r="F51" t="s">
        <v>3</v>
      </c>
      <c r="G51" s="6">
        <f t="shared" si="0"/>
        <v>8.9283444778543135</v>
      </c>
      <c r="H51" s="4">
        <f t="shared" si="1"/>
        <v>10.660382676185298</v>
      </c>
      <c r="I51" s="3">
        <f t="shared" si="2"/>
        <v>10.13829475964377</v>
      </c>
      <c r="J51" s="3">
        <f t="shared" si="3"/>
        <v>3.4573689910942368E-2</v>
      </c>
      <c r="K51" s="5">
        <v>854</v>
      </c>
      <c r="L51" s="3">
        <f t="shared" si="4"/>
        <v>12.748734342351408</v>
      </c>
      <c r="M51" s="3">
        <f t="shared" si="5"/>
        <v>0.68718358558785197</v>
      </c>
      <c r="N51" s="2">
        <v>0.11980712490420786</v>
      </c>
      <c r="O51" s="4">
        <f t="shared" si="6"/>
        <v>9.5137196450467592</v>
      </c>
      <c r="P51" s="3">
        <f t="shared" si="7"/>
        <v>9.6373612688706984</v>
      </c>
      <c r="Q51" s="3">
        <f t="shared" si="8"/>
        <v>-9.0659682782325515E-2</v>
      </c>
      <c r="R51" s="2">
        <v>0.51</v>
      </c>
      <c r="S51" s="3">
        <f t="shared" si="9"/>
        <v>9.0191531497509967</v>
      </c>
      <c r="T51" s="3">
        <f t="shared" si="10"/>
        <v>-0.24521171256225083</v>
      </c>
      <c r="U51" s="2">
        <v>8.999999999999897E-3</v>
      </c>
      <c r="V51" s="4">
        <f t="shared" si="11"/>
        <v>6.0335850462205514</v>
      </c>
      <c r="W51" s="3">
        <f t="shared" si="12"/>
        <v>5.3302800179135925</v>
      </c>
      <c r="X51" s="3">
        <f t="shared" si="13"/>
        <v>-1.1674299955216019</v>
      </c>
      <c r="Y51" s="2">
        <v>0.14000000000000001</v>
      </c>
      <c r="Z51" s="3">
        <f t="shared" si="14"/>
        <v>8.8468051594483867</v>
      </c>
      <c r="AA51" s="3">
        <f t="shared" si="15"/>
        <v>-0.2882987101379032</v>
      </c>
      <c r="AB51" s="2">
        <v>-3.8086936409554406E-2</v>
      </c>
      <c r="AC51" s="3"/>
      <c r="AD51" s="6">
        <f t="shared" si="16"/>
        <v>8.7160102672500415</v>
      </c>
      <c r="AE51" s="4">
        <f t="shared" si="17"/>
        <v>9.9222535299301793</v>
      </c>
      <c r="AF51" s="3">
        <f t="shared" si="18"/>
        <v>9.9222535299301793</v>
      </c>
      <c r="AG51" s="3">
        <f t="shared" si="19"/>
        <v>-1.943661751745538E-2</v>
      </c>
      <c r="AH51" s="5">
        <v>485</v>
      </c>
      <c r="AI51" s="3" t="str">
        <f t="shared" si="20"/>
        <v>ND</v>
      </c>
      <c r="AJ51" s="3" t="str">
        <f t="shared" si="21"/>
        <v>ND</v>
      </c>
      <c r="AK51" s="5" t="s">
        <v>0</v>
      </c>
      <c r="AL51" s="4">
        <f t="shared" si="22"/>
        <v>9.8029517883179249</v>
      </c>
      <c r="AM51" s="3">
        <f t="shared" si="23"/>
        <v>9.8029517883179249</v>
      </c>
      <c r="AN51" s="3">
        <f t="shared" si="24"/>
        <v>-4.9262052920518801E-2</v>
      </c>
      <c r="AO51" s="2">
        <v>0.49204577964988849</v>
      </c>
      <c r="AP51" s="3" t="str">
        <f t="shared" si="25"/>
        <v>ND</v>
      </c>
      <c r="AQ51" s="3" t="str">
        <f t="shared" si="26"/>
        <v>ND</v>
      </c>
      <c r="AR51" s="2" t="s">
        <v>0</v>
      </c>
      <c r="AS51" s="4">
        <f t="shared" si="27"/>
        <v>6.0207443959419775</v>
      </c>
      <c r="AT51" s="3">
        <f t="shared" si="28"/>
        <v>5.2903033120720222</v>
      </c>
      <c r="AU51" s="3">
        <f t="shared" si="29"/>
        <v>-1.1774241719819944</v>
      </c>
      <c r="AV51" s="2">
        <v>0.17</v>
      </c>
      <c r="AW51" s="3">
        <f t="shared" si="30"/>
        <v>8.9425087314217979</v>
      </c>
      <c r="AX51" s="3">
        <f t="shared" si="31"/>
        <v>-0.26437281714455035</v>
      </c>
      <c r="AY51" s="2">
        <v>-3.6396341649026498E-2</v>
      </c>
      <c r="AZ51" s="3"/>
    </row>
    <row r="52" spans="1:52" x14ac:dyDescent="0.35">
      <c r="A52" t="s">
        <v>83</v>
      </c>
      <c r="B52" t="s">
        <v>82</v>
      </c>
      <c r="C52" t="s">
        <v>3</v>
      </c>
      <c r="D52" t="s">
        <v>3</v>
      </c>
      <c r="E52" t="s">
        <v>3</v>
      </c>
      <c r="G52" s="6">
        <f t="shared" si="0"/>
        <v>8.3197488251603033</v>
      </c>
      <c r="H52" s="4">
        <f t="shared" si="1"/>
        <v>7.475739208986389</v>
      </c>
      <c r="I52" s="3">
        <f t="shared" si="2"/>
        <v>8.4066038562783074</v>
      </c>
      <c r="J52" s="3">
        <f t="shared" si="3"/>
        <v>-0.39834903593042315</v>
      </c>
      <c r="K52" s="5">
        <v>178</v>
      </c>
      <c r="L52" s="3">
        <f t="shared" si="4"/>
        <v>3.7522806198187162</v>
      </c>
      <c r="M52" s="3">
        <f t="shared" si="5"/>
        <v>-1.561929845045321</v>
      </c>
      <c r="N52" s="2">
        <v>1.7762580990429155E-2</v>
      </c>
      <c r="O52" s="4">
        <f t="shared" si="6"/>
        <v>7.3205863939331213</v>
      </c>
      <c r="P52" s="3">
        <f t="shared" si="7"/>
        <v>8.5628761395986981</v>
      </c>
      <c r="Q52" s="3">
        <f t="shared" si="8"/>
        <v>-0.35928096510032559</v>
      </c>
      <c r="R52" s="2">
        <v>0.46</v>
      </c>
      <c r="S52" s="3">
        <f t="shared" si="9"/>
        <v>2.3514274112708113</v>
      </c>
      <c r="T52" s="3">
        <f t="shared" si="10"/>
        <v>-1.9121431471822972</v>
      </c>
      <c r="U52" s="2">
        <v>-3.2000000000000028E-2</v>
      </c>
      <c r="V52" s="4">
        <f t="shared" si="11"/>
        <v>10.444257411286033</v>
      </c>
      <c r="W52" s="3">
        <f t="shared" si="12"/>
        <v>11.120708285951455</v>
      </c>
      <c r="X52" s="3">
        <f t="shared" si="13"/>
        <v>0.28017707148786397</v>
      </c>
      <c r="Y52" s="2">
        <v>0.44</v>
      </c>
      <c r="Z52" s="3">
        <f t="shared" si="14"/>
        <v>7.7384539126243475</v>
      </c>
      <c r="AA52" s="3">
        <f t="shared" si="15"/>
        <v>-0.56538652184391303</v>
      </c>
      <c r="AB52" s="2">
        <v>-6.0146235650011315E-2</v>
      </c>
      <c r="AC52" s="3"/>
      <c r="AD52" s="6">
        <f t="shared" si="16"/>
        <v>10.885392252878377</v>
      </c>
      <c r="AE52" s="4">
        <f t="shared" si="17"/>
        <v>8.5900479407958539</v>
      </c>
      <c r="AF52" s="3">
        <f t="shared" si="18"/>
        <v>8.5900479407958539</v>
      </c>
      <c r="AG52" s="3">
        <f t="shared" si="19"/>
        <v>-0.35248801480103636</v>
      </c>
      <c r="AH52" s="5">
        <v>163</v>
      </c>
      <c r="AI52" s="3" t="str">
        <f t="shared" si="20"/>
        <v>ND</v>
      </c>
      <c r="AJ52" s="3" t="str">
        <f t="shared" si="21"/>
        <v>ND</v>
      </c>
      <c r="AK52" s="5" t="s">
        <v>0</v>
      </c>
      <c r="AL52" s="4">
        <f t="shared" si="22"/>
        <v>10.492422345938811</v>
      </c>
      <c r="AM52" s="3">
        <f t="shared" si="23"/>
        <v>10.492422345938811</v>
      </c>
      <c r="AN52" s="3">
        <f t="shared" si="24"/>
        <v>0.12310558648470299</v>
      </c>
      <c r="AO52" s="2">
        <v>0.52390965550897806</v>
      </c>
      <c r="AP52" s="3" t="str">
        <f t="shared" si="25"/>
        <v>ND</v>
      </c>
      <c r="AQ52" s="3" t="str">
        <f t="shared" si="26"/>
        <v>ND</v>
      </c>
      <c r="AR52" s="2" t="s">
        <v>0</v>
      </c>
      <c r="AS52" s="4">
        <f t="shared" si="27"/>
        <v>14.338821242594641</v>
      </c>
      <c r="AT52" s="3">
        <f t="shared" si="28"/>
        <v>13.952316750741041</v>
      </c>
      <c r="AU52" s="3">
        <f t="shared" si="29"/>
        <v>0.98807918768526037</v>
      </c>
      <c r="AV52" s="2">
        <v>0.6</v>
      </c>
      <c r="AW52" s="3">
        <f t="shared" si="30"/>
        <v>15.884839210009037</v>
      </c>
      <c r="AX52" s="3">
        <f t="shared" si="31"/>
        <v>1.4712098025022595</v>
      </c>
      <c r="AY52" s="2">
        <v>8.4803632603543733E-2</v>
      </c>
      <c r="AZ52" s="3"/>
    </row>
    <row r="53" spans="1:52" x14ac:dyDescent="0.35">
      <c r="A53" t="s">
        <v>81</v>
      </c>
      <c r="B53" t="s">
        <v>80</v>
      </c>
      <c r="C53" t="s">
        <v>3</v>
      </c>
      <c r="D53" t="s">
        <v>3</v>
      </c>
      <c r="E53" t="s">
        <v>3</v>
      </c>
      <c r="G53" s="6">
        <f t="shared" si="0"/>
        <v>10.645845161497252</v>
      </c>
      <c r="H53" s="4">
        <f t="shared" si="1"/>
        <v>8.8665127420539598</v>
      </c>
      <c r="I53" s="3">
        <f t="shared" si="2"/>
        <v>8.1145731418054332</v>
      </c>
      <c r="J53" s="3">
        <f t="shared" si="3"/>
        <v>-0.47135671454864159</v>
      </c>
      <c r="K53" s="5">
        <v>64</v>
      </c>
      <c r="L53" s="3">
        <f t="shared" si="4"/>
        <v>11.874271143048063</v>
      </c>
      <c r="M53" s="3">
        <f t="shared" si="5"/>
        <v>0.46856778576201552</v>
      </c>
      <c r="N53" s="2">
        <v>0.1098883056567086</v>
      </c>
      <c r="O53" s="4">
        <f t="shared" si="6"/>
        <v>10.91695093873969</v>
      </c>
      <c r="P53" s="3">
        <f t="shared" si="7"/>
        <v>10.496949372288299</v>
      </c>
      <c r="Q53" s="3">
        <f t="shared" si="8"/>
        <v>0.12423734307207482</v>
      </c>
      <c r="R53" s="2">
        <v>0.55000000000000004</v>
      </c>
      <c r="S53" s="3">
        <f t="shared" si="9"/>
        <v>12.596957204545252</v>
      </c>
      <c r="T53" s="3">
        <f t="shared" si="10"/>
        <v>0.6492393011363129</v>
      </c>
      <c r="U53" s="2">
        <v>3.0999999999999917E-2</v>
      </c>
      <c r="V53" s="4">
        <f t="shared" si="11"/>
        <v>12.747182610179209</v>
      </c>
      <c r="W53" s="3">
        <f t="shared" si="12"/>
        <v>13.243865317565341</v>
      </c>
      <c r="X53" s="3">
        <f t="shared" si="13"/>
        <v>0.81096632939133495</v>
      </c>
      <c r="Y53" s="2">
        <v>0.55000000000000004</v>
      </c>
      <c r="Z53" s="3">
        <f t="shared" si="14"/>
        <v>10.760451780634671</v>
      </c>
      <c r="AA53" s="3">
        <f t="shared" si="15"/>
        <v>0.19011294515866781</v>
      </c>
      <c r="AB53" s="2">
        <v>0</v>
      </c>
      <c r="AC53" s="3"/>
      <c r="AD53" s="6">
        <f t="shared" si="16"/>
        <v>10.227523136160489</v>
      </c>
      <c r="AE53" s="4">
        <f t="shared" si="17"/>
        <v>8.072887386007686</v>
      </c>
      <c r="AF53" s="3">
        <f t="shared" si="18"/>
        <v>8.072887386007686</v>
      </c>
      <c r="AG53" s="3">
        <f t="shared" si="19"/>
        <v>-0.48177815349807868</v>
      </c>
      <c r="AH53" s="5">
        <v>38</v>
      </c>
      <c r="AI53" s="3" t="str">
        <f t="shared" si="20"/>
        <v>ND</v>
      </c>
      <c r="AJ53" s="3" t="str">
        <f t="shared" si="21"/>
        <v>ND</v>
      </c>
      <c r="AK53" s="5" t="s">
        <v>0</v>
      </c>
      <c r="AL53" s="4">
        <f t="shared" si="22"/>
        <v>9.688896906277936</v>
      </c>
      <c r="AM53" s="3">
        <f t="shared" si="23"/>
        <v>9.688896906277936</v>
      </c>
      <c r="AN53" s="3">
        <f t="shared" si="24"/>
        <v>-7.7775773430515935E-2</v>
      </c>
      <c r="AO53" s="2">
        <v>0.48677473426256157</v>
      </c>
      <c r="AP53" s="3" t="str">
        <f t="shared" si="25"/>
        <v>ND</v>
      </c>
      <c r="AQ53" s="3" t="str">
        <f t="shared" si="26"/>
        <v>ND</v>
      </c>
      <c r="AR53" s="2" t="s">
        <v>0</v>
      </c>
      <c r="AS53" s="4">
        <f t="shared" si="27"/>
        <v>13.638997032913442</v>
      </c>
      <c r="AT53" s="3">
        <f t="shared" si="28"/>
        <v>12.94510588577953</v>
      </c>
      <c r="AU53" s="3">
        <f t="shared" si="29"/>
        <v>0.73627647144488217</v>
      </c>
      <c r="AV53" s="2">
        <v>0.55000000000000004</v>
      </c>
      <c r="AW53" s="3">
        <f t="shared" si="30"/>
        <v>16.414561621449085</v>
      </c>
      <c r="AX53" s="3">
        <f t="shared" si="31"/>
        <v>1.6036404053622713</v>
      </c>
      <c r="AY53" s="2">
        <v>9.4051585121155412E-2</v>
      </c>
      <c r="AZ53" s="3"/>
    </row>
    <row r="54" spans="1:52" x14ac:dyDescent="0.35">
      <c r="A54" t="s">
        <v>79</v>
      </c>
      <c r="B54" t="s">
        <v>78</v>
      </c>
      <c r="C54" t="s">
        <v>77</v>
      </c>
      <c r="E54" t="s">
        <v>1</v>
      </c>
      <c r="F54" t="s">
        <v>3</v>
      </c>
      <c r="G54" s="6">
        <f t="shared" si="0"/>
        <v>10.718996137538085</v>
      </c>
      <c r="H54" s="4">
        <f t="shared" si="1"/>
        <v>11.579857175795897</v>
      </c>
      <c r="I54" s="3">
        <f t="shared" si="2"/>
        <v>9.4748214697448727</v>
      </c>
      <c r="J54" s="3">
        <f t="shared" si="3"/>
        <v>-0.13129463256378199</v>
      </c>
      <c r="K54" s="5">
        <v>595</v>
      </c>
      <c r="L54" s="3">
        <f t="shared" si="4"/>
        <v>20</v>
      </c>
      <c r="M54" s="3">
        <f t="shared" si="5"/>
        <v>2.5241770832735368</v>
      </c>
      <c r="N54" s="2">
        <v>0.20315337195904859</v>
      </c>
      <c r="O54" s="4">
        <f t="shared" si="6"/>
        <v>3.468712592898787</v>
      </c>
      <c r="P54" s="3">
        <f t="shared" si="7"/>
        <v>2.9755534673842936</v>
      </c>
      <c r="Q54" s="3">
        <f t="shared" si="8"/>
        <v>-1.7561116331539266</v>
      </c>
      <c r="R54" s="2">
        <v>0.2</v>
      </c>
      <c r="S54" s="3">
        <f t="shared" si="9"/>
        <v>5.4413490949567596</v>
      </c>
      <c r="T54" s="3">
        <f t="shared" si="10"/>
        <v>-1.1396627262608101</v>
      </c>
      <c r="U54" s="2">
        <v>-1.3000000000000012E-2</v>
      </c>
      <c r="V54" s="4">
        <f t="shared" si="11"/>
        <v>16.821464964500301</v>
      </c>
      <c r="W54" s="3">
        <f t="shared" si="12"/>
        <v>18.069222207596894</v>
      </c>
      <c r="X54" s="3">
        <f t="shared" si="13"/>
        <v>2.0173055518992231</v>
      </c>
      <c r="Y54" s="2">
        <v>0.8</v>
      </c>
      <c r="Z54" s="3">
        <f t="shared" si="14"/>
        <v>11.830435992113916</v>
      </c>
      <c r="AA54" s="3">
        <f t="shared" si="15"/>
        <v>0.45760899802847899</v>
      </c>
      <c r="AB54" s="2">
        <v>2.1295687600135116E-2</v>
      </c>
      <c r="AC54" s="3"/>
      <c r="AD54" s="6">
        <f t="shared" si="16"/>
        <v>9.0899027147080087</v>
      </c>
      <c r="AE54" s="4">
        <f t="shared" si="17"/>
        <v>8.8920697047921458</v>
      </c>
      <c r="AF54" s="3">
        <f t="shared" si="18"/>
        <v>8.8920697047921458</v>
      </c>
      <c r="AG54" s="3">
        <f t="shared" si="19"/>
        <v>-0.27698257380196367</v>
      </c>
      <c r="AH54" s="5">
        <v>236</v>
      </c>
      <c r="AI54" s="3" t="str">
        <f t="shared" si="20"/>
        <v>ND</v>
      </c>
      <c r="AJ54" s="3" t="str">
        <f t="shared" si="21"/>
        <v>ND</v>
      </c>
      <c r="AK54" s="5" t="s">
        <v>0</v>
      </c>
      <c r="AL54" s="4">
        <f t="shared" si="22"/>
        <v>3.7162085207747646</v>
      </c>
      <c r="AM54" s="3">
        <f t="shared" si="23"/>
        <v>3.7162085207747646</v>
      </c>
      <c r="AN54" s="3">
        <f t="shared" si="24"/>
        <v>-1.5709478698063088</v>
      </c>
      <c r="AO54" s="2">
        <v>0.21074699216810538</v>
      </c>
      <c r="AP54" s="3" t="str">
        <f t="shared" si="25"/>
        <v>ND</v>
      </c>
      <c r="AQ54" s="3" t="str">
        <f t="shared" si="26"/>
        <v>ND</v>
      </c>
      <c r="AR54" s="2" t="s">
        <v>0</v>
      </c>
      <c r="AS54" s="4">
        <f t="shared" si="27"/>
        <v>14.727374255195738</v>
      </c>
      <c r="AT54" s="3">
        <f t="shared" si="28"/>
        <v>16.369622826648673</v>
      </c>
      <c r="AU54" s="3">
        <f t="shared" si="29"/>
        <v>1.5924057066621686</v>
      </c>
      <c r="AV54" s="2">
        <v>0.72</v>
      </c>
      <c r="AW54" s="3">
        <f t="shared" si="30"/>
        <v>8.15837996938399</v>
      </c>
      <c r="AX54" s="3">
        <f t="shared" si="31"/>
        <v>-0.46040500765400227</v>
      </c>
      <c r="AY54" s="2">
        <v>-5.0085748407003527E-2</v>
      </c>
      <c r="AZ54" s="3"/>
    </row>
    <row r="55" spans="1:52" x14ac:dyDescent="0.35">
      <c r="A55" t="s">
        <v>76</v>
      </c>
      <c r="B55" t="s">
        <v>75</v>
      </c>
      <c r="C55" t="s">
        <v>3</v>
      </c>
      <c r="D55" t="s">
        <v>3</v>
      </c>
      <c r="E55" t="s">
        <v>3</v>
      </c>
      <c r="G55" s="6">
        <f t="shared" si="0"/>
        <v>10.713431791200211</v>
      </c>
      <c r="H55" s="4">
        <f t="shared" si="1"/>
        <v>8.2030919826963355</v>
      </c>
      <c r="I55" s="3">
        <f t="shared" si="2"/>
        <v>8.7626763941004953</v>
      </c>
      <c r="J55" s="3">
        <f t="shared" si="3"/>
        <v>-0.30933090147487613</v>
      </c>
      <c r="K55" s="5">
        <v>317</v>
      </c>
      <c r="L55" s="3">
        <f t="shared" si="4"/>
        <v>5.9647543370796896</v>
      </c>
      <c r="M55" s="3">
        <f t="shared" si="5"/>
        <v>-1.0088114157300776</v>
      </c>
      <c r="N55" s="2">
        <v>4.2858121784870029E-2</v>
      </c>
      <c r="O55" s="4">
        <f t="shared" si="6"/>
        <v>10.796119299475711</v>
      </c>
      <c r="P55" s="3">
        <f t="shared" si="7"/>
        <v>12.216125579123499</v>
      </c>
      <c r="Q55" s="3">
        <f t="shared" si="8"/>
        <v>0.55403139478087482</v>
      </c>
      <c r="R55" s="2">
        <v>0.63</v>
      </c>
      <c r="S55" s="3">
        <f t="shared" si="9"/>
        <v>5.1160941808845548</v>
      </c>
      <c r="T55" s="3">
        <f t="shared" si="10"/>
        <v>-1.2209764547788613</v>
      </c>
      <c r="U55" s="2">
        <v>-1.5000000000000013E-2</v>
      </c>
      <c r="V55" s="4">
        <f t="shared" si="11"/>
        <v>13.977864027596548</v>
      </c>
      <c r="W55" s="3">
        <f t="shared" si="12"/>
        <v>14.208936695571648</v>
      </c>
      <c r="X55" s="3">
        <f t="shared" si="13"/>
        <v>1.0522341738929122</v>
      </c>
      <c r="Y55" s="2">
        <v>0.6</v>
      </c>
      <c r="Z55" s="3">
        <f t="shared" si="14"/>
        <v>13.053573355696145</v>
      </c>
      <c r="AA55" s="3">
        <f t="shared" si="15"/>
        <v>0.76339333892403638</v>
      </c>
      <c r="AB55" s="2">
        <v>4.5639552591273169E-2</v>
      </c>
      <c r="AC55" s="3"/>
      <c r="AD55" s="6">
        <f t="shared" si="16"/>
        <v>10.866525207937757</v>
      </c>
      <c r="AE55" s="4">
        <f t="shared" si="17"/>
        <v>8.9789526779965581</v>
      </c>
      <c r="AF55" s="3">
        <f t="shared" si="18"/>
        <v>8.9789526779965581</v>
      </c>
      <c r="AG55" s="3">
        <f t="shared" si="19"/>
        <v>-0.25526183050086054</v>
      </c>
      <c r="AH55" s="5">
        <v>257</v>
      </c>
      <c r="AI55" s="3" t="str">
        <f t="shared" si="20"/>
        <v>ND</v>
      </c>
      <c r="AJ55" s="3" t="str">
        <f t="shared" si="21"/>
        <v>ND</v>
      </c>
      <c r="AK55" s="5" t="s">
        <v>0</v>
      </c>
      <c r="AL55" s="4">
        <f t="shared" si="22"/>
        <v>13.637538441850884</v>
      </c>
      <c r="AM55" s="3">
        <f t="shared" si="23"/>
        <v>13.637538441850884</v>
      </c>
      <c r="AN55" s="3">
        <f t="shared" si="24"/>
        <v>0.9093846104627209</v>
      </c>
      <c r="AO55" s="2">
        <v>0.66926116868798069</v>
      </c>
      <c r="AP55" s="3" t="str">
        <f t="shared" si="25"/>
        <v>ND</v>
      </c>
      <c r="AQ55" s="3" t="str">
        <f t="shared" si="26"/>
        <v>ND</v>
      </c>
      <c r="AR55" s="2" t="s">
        <v>0</v>
      </c>
      <c r="AS55" s="4">
        <f t="shared" si="27"/>
        <v>10.612275347279562</v>
      </c>
      <c r="AT55" s="3">
        <f t="shared" si="28"/>
        <v>11.535010674833408</v>
      </c>
      <c r="AU55" s="3">
        <f t="shared" si="29"/>
        <v>0.38375266870835201</v>
      </c>
      <c r="AV55" s="2">
        <v>0.48</v>
      </c>
      <c r="AW55" s="3">
        <f t="shared" si="30"/>
        <v>6.9213340370641765</v>
      </c>
      <c r="AX55" s="3">
        <f t="shared" si="31"/>
        <v>-0.76966649073395588</v>
      </c>
      <c r="AY55" s="2">
        <v>-7.1682233277444163E-2</v>
      </c>
      <c r="AZ55" s="3"/>
    </row>
    <row r="56" spans="1:52" x14ac:dyDescent="0.35">
      <c r="A56" t="s">
        <v>74</v>
      </c>
      <c r="B56" t="s">
        <v>73</v>
      </c>
      <c r="C56" t="s">
        <v>3</v>
      </c>
      <c r="D56" t="s">
        <v>3</v>
      </c>
      <c r="E56" t="s">
        <v>3</v>
      </c>
      <c r="F56" t="s">
        <v>3</v>
      </c>
      <c r="G56" s="6">
        <f t="shared" si="0"/>
        <v>9.7534711922239143</v>
      </c>
      <c r="H56" s="4">
        <f t="shared" si="1"/>
        <v>10.506742500651844</v>
      </c>
      <c r="I56" s="3">
        <f t="shared" si="2"/>
        <v>9.9641010001336348</v>
      </c>
      <c r="J56" s="3">
        <f t="shared" si="3"/>
        <v>-8.9747499665914412E-3</v>
      </c>
      <c r="K56" s="5">
        <v>786</v>
      </c>
      <c r="L56" s="3">
        <f t="shared" si="4"/>
        <v>12.67730850272468</v>
      </c>
      <c r="M56" s="3">
        <f t="shared" si="5"/>
        <v>0.66932712568117003</v>
      </c>
      <c r="N56" s="2">
        <v>0.11899695931528109</v>
      </c>
      <c r="O56" s="4">
        <f t="shared" si="6"/>
        <v>8.4496884295384209</v>
      </c>
      <c r="P56" s="3">
        <f t="shared" si="7"/>
        <v>8.347979113744298</v>
      </c>
      <c r="Q56" s="3">
        <f t="shared" si="8"/>
        <v>-0.41300522156392572</v>
      </c>
      <c r="R56" s="2">
        <v>0.45</v>
      </c>
      <c r="S56" s="3">
        <f t="shared" si="9"/>
        <v>8.8565256927149125</v>
      </c>
      <c r="T56" s="3">
        <f t="shared" si="10"/>
        <v>-0.28586857682127192</v>
      </c>
      <c r="U56" s="2">
        <v>8.0000000000000071E-3</v>
      </c>
      <c r="V56" s="4">
        <f t="shared" si="11"/>
        <v>10.052892210338836</v>
      </c>
      <c r="W56" s="3">
        <f t="shared" si="12"/>
        <v>9.5765940811413586</v>
      </c>
      <c r="X56" s="3">
        <f t="shared" si="13"/>
        <v>-0.10585147971466033</v>
      </c>
      <c r="Y56" s="2">
        <v>0.36</v>
      </c>
      <c r="Z56" s="3">
        <f t="shared" si="14"/>
        <v>11.958084727128741</v>
      </c>
      <c r="AA56" s="3">
        <f t="shared" si="15"/>
        <v>0.48952118178218501</v>
      </c>
      <c r="AB56" s="2">
        <v>2.3836255539609663E-2</v>
      </c>
      <c r="AC56" s="3"/>
      <c r="AD56" s="6">
        <f t="shared" si="16"/>
        <v>9.3407382120036466</v>
      </c>
      <c r="AE56" s="4">
        <f t="shared" si="17"/>
        <v>9.7691740057128804</v>
      </c>
      <c r="AF56" s="3">
        <f t="shared" si="18"/>
        <v>9.7691740057128804</v>
      </c>
      <c r="AG56" s="3">
        <f t="shared" si="19"/>
        <v>-5.7706498571779903E-2</v>
      </c>
      <c r="AH56" s="5">
        <v>448</v>
      </c>
      <c r="AI56" s="3" t="str">
        <f t="shared" si="20"/>
        <v>ND</v>
      </c>
      <c r="AJ56" s="3" t="str">
        <f t="shared" si="21"/>
        <v>ND</v>
      </c>
      <c r="AK56" s="5" t="s">
        <v>0</v>
      </c>
      <c r="AL56" s="4">
        <f t="shared" si="22"/>
        <v>8.5877114018381828</v>
      </c>
      <c r="AM56" s="3">
        <f t="shared" si="23"/>
        <v>8.5877114018381828</v>
      </c>
      <c r="AN56" s="3">
        <f t="shared" si="24"/>
        <v>-0.35307214954045418</v>
      </c>
      <c r="AO56" s="2">
        <v>0.43588345569604336</v>
      </c>
      <c r="AP56" s="3" t="str">
        <f t="shared" si="25"/>
        <v>ND</v>
      </c>
      <c r="AQ56" s="3" t="str">
        <f t="shared" si="26"/>
        <v>ND</v>
      </c>
      <c r="AR56" s="2" t="s">
        <v>0</v>
      </c>
      <c r="AS56" s="4">
        <f t="shared" si="27"/>
        <v>9.5225172972234677</v>
      </c>
      <c r="AT56" s="3">
        <f t="shared" si="28"/>
        <v>8.3119359069565633</v>
      </c>
      <c r="AU56" s="3">
        <f t="shared" si="29"/>
        <v>-0.42201602326085902</v>
      </c>
      <c r="AV56" s="2">
        <v>0.32</v>
      </c>
      <c r="AW56" s="3">
        <f t="shared" si="30"/>
        <v>14.364842858291084</v>
      </c>
      <c r="AX56" s="3">
        <f t="shared" si="31"/>
        <v>1.091210714572771</v>
      </c>
      <c r="AY56" s="2">
        <v>5.8267367978799722E-2</v>
      </c>
      <c r="AZ56" s="3"/>
    </row>
    <row r="57" spans="1:52" x14ac:dyDescent="0.35">
      <c r="A57" t="s">
        <v>72</v>
      </c>
      <c r="B57" t="s">
        <v>71</v>
      </c>
      <c r="C57" t="s">
        <v>3</v>
      </c>
      <c r="E57" t="s">
        <v>3</v>
      </c>
      <c r="F57" t="s">
        <v>3</v>
      </c>
      <c r="G57" s="6">
        <f t="shared" si="0"/>
        <v>7.3310794446205261</v>
      </c>
      <c r="H57" s="4">
        <f t="shared" si="1"/>
        <v>8.976661519095062</v>
      </c>
      <c r="I57" s="3">
        <f t="shared" si="2"/>
        <v>9.7386737819440476</v>
      </c>
      <c r="J57" s="3">
        <f t="shared" si="3"/>
        <v>-6.5331554513988144E-2</v>
      </c>
      <c r="K57" s="5">
        <v>698</v>
      </c>
      <c r="L57" s="3">
        <f t="shared" si="4"/>
        <v>5.9286124676991188</v>
      </c>
      <c r="M57" s="3">
        <f t="shared" si="5"/>
        <v>-1.0178468830752203</v>
      </c>
      <c r="N57" s="2">
        <v>4.2448173521823396E-2</v>
      </c>
      <c r="O57" s="4">
        <f t="shared" si="6"/>
        <v>7.441437870479616</v>
      </c>
      <c r="P57" s="3">
        <f t="shared" si="7"/>
        <v>5.3394207517826953</v>
      </c>
      <c r="Q57" s="3">
        <f t="shared" si="8"/>
        <v>-1.1651448120543262</v>
      </c>
      <c r="R57" s="2">
        <v>0.31</v>
      </c>
      <c r="S57" s="3">
        <f t="shared" si="9"/>
        <v>15.849506345267301</v>
      </c>
      <c r="T57" s="3">
        <f t="shared" si="10"/>
        <v>1.4623765863168252</v>
      </c>
      <c r="U57" s="2">
        <v>5.0999999999999934E-2</v>
      </c>
      <c r="V57" s="4">
        <f t="shared" si="11"/>
        <v>5.0266115861287215</v>
      </c>
      <c r="W57" s="3">
        <f t="shared" si="12"/>
        <v>3.5931515375022336</v>
      </c>
      <c r="X57" s="3">
        <f t="shared" si="13"/>
        <v>-1.6017121156244416</v>
      </c>
      <c r="Y57" s="2">
        <v>0.05</v>
      </c>
      <c r="Z57" s="3">
        <f t="shared" si="14"/>
        <v>10.760451780634671</v>
      </c>
      <c r="AA57" s="3">
        <f t="shared" si="15"/>
        <v>0.19011294515866781</v>
      </c>
      <c r="AB57" s="2">
        <v>0</v>
      </c>
      <c r="AC57" s="3"/>
      <c r="AD57" s="6">
        <f t="shared" si="16"/>
        <v>6.649193638758196</v>
      </c>
      <c r="AE57" s="4">
        <f t="shared" si="17"/>
        <v>10.261510853871217</v>
      </c>
      <c r="AF57" s="3">
        <f t="shared" si="18"/>
        <v>10.261510853871217</v>
      </c>
      <c r="AG57" s="3">
        <f t="shared" si="19"/>
        <v>6.5377713467804369E-2</v>
      </c>
      <c r="AH57" s="5">
        <v>567</v>
      </c>
      <c r="AI57" s="3" t="str">
        <f t="shared" si="20"/>
        <v>ND</v>
      </c>
      <c r="AJ57" s="3" t="str">
        <f t="shared" si="21"/>
        <v>ND</v>
      </c>
      <c r="AK57" s="5" t="s">
        <v>0</v>
      </c>
      <c r="AL57" s="4">
        <f t="shared" si="22"/>
        <v>4.6535994013275035</v>
      </c>
      <c r="AM57" s="3">
        <f t="shared" si="23"/>
        <v>4.6535994013275035</v>
      </c>
      <c r="AN57" s="3">
        <f t="shared" si="24"/>
        <v>-1.3366001496681241</v>
      </c>
      <c r="AO57" s="2">
        <v>0.2540685036079004</v>
      </c>
      <c r="AP57" s="3" t="str">
        <f t="shared" si="25"/>
        <v>ND</v>
      </c>
      <c r="AQ57" s="3" t="str">
        <f t="shared" si="26"/>
        <v>ND</v>
      </c>
      <c r="AR57" s="2" t="s">
        <v>0</v>
      </c>
      <c r="AS57" s="4">
        <f t="shared" si="27"/>
        <v>3.828364922704862</v>
      </c>
      <c r="AT57" s="3">
        <f t="shared" si="28"/>
        <v>2.8729972361643883</v>
      </c>
      <c r="AU57" s="3">
        <f t="shared" si="29"/>
        <v>-1.7817506909589029</v>
      </c>
      <c r="AV57" s="2">
        <v>0.05</v>
      </c>
      <c r="AW57" s="3">
        <f t="shared" si="30"/>
        <v>7.6498356688667553</v>
      </c>
      <c r="AX57" s="3">
        <f t="shared" si="31"/>
        <v>-0.5875410827833113</v>
      </c>
      <c r="AY57" s="2">
        <v>-5.8963971118971448E-2</v>
      </c>
      <c r="AZ57" s="3"/>
    </row>
    <row r="58" spans="1:52" x14ac:dyDescent="0.35">
      <c r="A58" t="s">
        <v>70</v>
      </c>
      <c r="B58" t="s">
        <v>69</v>
      </c>
      <c r="C58" t="s">
        <v>3</v>
      </c>
      <c r="E58" t="s">
        <v>3</v>
      </c>
      <c r="F58" t="s">
        <v>3</v>
      </c>
      <c r="G58" s="6">
        <f t="shared" si="0"/>
        <v>6.4359400831841693</v>
      </c>
      <c r="H58" s="4">
        <f t="shared" si="1"/>
        <v>9.1176646741112926</v>
      </c>
      <c r="I58" s="3">
        <f t="shared" si="2"/>
        <v>9.7463588007459645</v>
      </c>
      <c r="J58" s="3">
        <f t="shared" si="3"/>
        <v>-6.3410299813508708E-2</v>
      </c>
      <c r="K58" s="5">
        <v>701</v>
      </c>
      <c r="L58" s="3">
        <f t="shared" si="4"/>
        <v>6.6028881675726065</v>
      </c>
      <c r="M58" s="3">
        <f t="shared" si="5"/>
        <v>-0.84927795810684836</v>
      </c>
      <c r="N58" s="2">
        <v>5.0096315599562402E-2</v>
      </c>
      <c r="O58" s="4">
        <f t="shared" si="6"/>
        <v>4.8626537229443008</v>
      </c>
      <c r="P58" s="3">
        <f t="shared" si="7"/>
        <v>3.6202445449474938</v>
      </c>
      <c r="Q58" s="3">
        <f t="shared" si="8"/>
        <v>-1.5949388637631265</v>
      </c>
      <c r="R58" s="2">
        <v>0.23</v>
      </c>
      <c r="S58" s="3">
        <f t="shared" si="9"/>
        <v>9.8322904349315277</v>
      </c>
      <c r="T58" s="3">
        <f t="shared" si="10"/>
        <v>-4.1927391267118204E-2</v>
      </c>
      <c r="U58" s="2">
        <v>1.4000000000000012E-2</v>
      </c>
      <c r="V58" s="4">
        <f t="shared" si="11"/>
        <v>4.433593655521209</v>
      </c>
      <c r="W58" s="3">
        <f t="shared" si="12"/>
        <v>3.4001372619009711</v>
      </c>
      <c r="X58" s="3">
        <f t="shared" si="13"/>
        <v>-1.6499656845247572</v>
      </c>
      <c r="Y58" s="2">
        <v>0.04</v>
      </c>
      <c r="Z58" s="3">
        <f t="shared" si="14"/>
        <v>8.5674192300021605</v>
      </c>
      <c r="AA58" s="3">
        <f t="shared" si="15"/>
        <v>-0.3581451924994597</v>
      </c>
      <c r="AB58" s="2">
        <v>-4.3647500209962997E-2</v>
      </c>
      <c r="AC58" s="3"/>
      <c r="AD58" s="6">
        <f t="shared" si="16"/>
        <v>6.3824040199211431</v>
      </c>
      <c r="AE58" s="4">
        <f t="shared" si="17"/>
        <v>10.18703973398172</v>
      </c>
      <c r="AF58" s="3">
        <f t="shared" si="18"/>
        <v>10.18703973398172</v>
      </c>
      <c r="AG58" s="3">
        <f t="shared" si="19"/>
        <v>4.6759933495430284E-2</v>
      </c>
      <c r="AH58" s="5">
        <v>549</v>
      </c>
      <c r="AI58" s="3" t="str">
        <f t="shared" si="20"/>
        <v>ND</v>
      </c>
      <c r="AJ58" s="3" t="str">
        <f t="shared" si="21"/>
        <v>ND</v>
      </c>
      <c r="AK58" s="5" t="s">
        <v>0</v>
      </c>
      <c r="AL58" s="4">
        <f t="shared" si="22"/>
        <v>3.8635954983899907</v>
      </c>
      <c r="AM58" s="3">
        <f t="shared" si="23"/>
        <v>3.8635954983899907</v>
      </c>
      <c r="AN58" s="3">
        <f t="shared" si="24"/>
        <v>-1.5341011254025023</v>
      </c>
      <c r="AO58" s="2">
        <v>0.21755848006424303</v>
      </c>
      <c r="AP58" s="3" t="str">
        <f t="shared" si="25"/>
        <v>ND</v>
      </c>
      <c r="AQ58" s="3" t="str">
        <f t="shared" si="26"/>
        <v>ND</v>
      </c>
      <c r="AR58" s="2" t="s">
        <v>0</v>
      </c>
      <c r="AS58" s="4">
        <f t="shared" si="27"/>
        <v>3.828364922704862</v>
      </c>
      <c r="AT58" s="3">
        <f t="shared" si="28"/>
        <v>2.8729972361643883</v>
      </c>
      <c r="AU58" s="3">
        <f t="shared" si="29"/>
        <v>-1.7817506909589029</v>
      </c>
      <c r="AV58" s="2">
        <v>0.05</v>
      </c>
      <c r="AW58" s="3">
        <f t="shared" si="30"/>
        <v>7.6498356688667553</v>
      </c>
      <c r="AX58" s="3">
        <f t="shared" si="31"/>
        <v>-0.5875410827833113</v>
      </c>
      <c r="AY58" s="2">
        <v>-5.8963971118971448E-2</v>
      </c>
      <c r="AZ58" s="3"/>
    </row>
    <row r="59" spans="1:52" x14ac:dyDescent="0.35">
      <c r="A59" t="s">
        <v>68</v>
      </c>
      <c r="B59" t="s">
        <v>67</v>
      </c>
      <c r="C59" t="s">
        <v>3</v>
      </c>
      <c r="D59" t="s">
        <v>3</v>
      </c>
      <c r="E59" t="s">
        <v>2</v>
      </c>
      <c r="G59" s="6">
        <f t="shared" si="0"/>
        <v>9.7967430708000016</v>
      </c>
      <c r="H59" s="4">
        <f t="shared" si="1"/>
        <v>7.7904229099757263</v>
      </c>
      <c r="I59" s="3">
        <f t="shared" si="2"/>
        <v>8.2682735178437881</v>
      </c>
      <c r="J59" s="3">
        <f t="shared" si="3"/>
        <v>-0.43293162053905293</v>
      </c>
      <c r="K59" s="5">
        <v>124</v>
      </c>
      <c r="L59" s="3">
        <f t="shared" si="4"/>
        <v>5.8790204785034765</v>
      </c>
      <c r="M59" s="3">
        <f t="shared" si="5"/>
        <v>-1.0302448803741309</v>
      </c>
      <c r="N59" s="2">
        <v>4.1885663884656976E-2</v>
      </c>
      <c r="O59" s="4">
        <f t="shared" si="6"/>
        <v>13.927856638216296</v>
      </c>
      <c r="P59" s="3">
        <f t="shared" si="7"/>
        <v>12.431022604977899</v>
      </c>
      <c r="Q59" s="3">
        <f t="shared" si="8"/>
        <v>0.60775565124447495</v>
      </c>
      <c r="R59" s="2">
        <v>0.64</v>
      </c>
      <c r="S59" s="3">
        <f t="shared" si="9"/>
        <v>19.915192771169881</v>
      </c>
      <c r="T59" s="3">
        <f t="shared" si="10"/>
        <v>2.4787981927924703</v>
      </c>
      <c r="U59" s="2">
        <v>7.6000000000000068E-2</v>
      </c>
      <c r="V59" s="4">
        <f t="shared" si="11"/>
        <v>8.3407230511494053</v>
      </c>
      <c r="W59" s="3">
        <f t="shared" si="12"/>
        <v>8.2254941519325229</v>
      </c>
      <c r="X59" s="3">
        <f t="shared" si="13"/>
        <v>-0.44362646201686906</v>
      </c>
      <c r="Y59" s="2">
        <v>0.28999999999999998</v>
      </c>
      <c r="Z59" s="3">
        <f t="shared" si="14"/>
        <v>8.8016386480169313</v>
      </c>
      <c r="AA59" s="3">
        <f t="shared" si="15"/>
        <v>-0.29959033799576729</v>
      </c>
      <c r="AB59" s="2">
        <v>-3.8985876699619504E-2</v>
      </c>
      <c r="AC59" s="3"/>
      <c r="AD59" s="6">
        <f t="shared" si="16"/>
        <v>8.9327686168449922</v>
      </c>
      <c r="AE59" s="4">
        <f t="shared" si="17"/>
        <v>8.3335363056209228</v>
      </c>
      <c r="AF59" s="3">
        <f t="shared" si="18"/>
        <v>8.3335363056209228</v>
      </c>
      <c r="AG59" s="3">
        <f t="shared" si="19"/>
        <v>-0.41661592359476934</v>
      </c>
      <c r="AH59" s="5">
        <v>101</v>
      </c>
      <c r="AI59" s="3" t="str">
        <f t="shared" si="20"/>
        <v>ND</v>
      </c>
      <c r="AJ59" s="3" t="str">
        <f t="shared" si="21"/>
        <v>ND</v>
      </c>
      <c r="AK59" s="5" t="s">
        <v>0</v>
      </c>
      <c r="AL59" s="4">
        <f t="shared" si="22"/>
        <v>9.4871994531255943</v>
      </c>
      <c r="AM59" s="3">
        <f t="shared" si="23"/>
        <v>9.4871994531255943</v>
      </c>
      <c r="AN59" s="3">
        <f t="shared" si="24"/>
        <v>-0.1282001367186012</v>
      </c>
      <c r="AO59" s="2">
        <v>0.47745328820906002</v>
      </c>
      <c r="AP59" s="3" t="str">
        <f t="shared" si="25"/>
        <v>ND</v>
      </c>
      <c r="AQ59" s="3" t="str">
        <f t="shared" si="26"/>
        <v>ND</v>
      </c>
      <c r="AR59" s="2" t="s">
        <v>0</v>
      </c>
      <c r="AS59" s="4">
        <f t="shared" si="27"/>
        <v>9.177314195529819</v>
      </c>
      <c r="AT59" s="3">
        <f t="shared" si="28"/>
        <v>8.7148202529411698</v>
      </c>
      <c r="AU59" s="3">
        <f t="shared" si="29"/>
        <v>-0.32129493676470755</v>
      </c>
      <c r="AV59" s="2">
        <v>0.34</v>
      </c>
      <c r="AW59" s="3">
        <f t="shared" si="30"/>
        <v>11.027289965884416</v>
      </c>
      <c r="AX59" s="3">
        <f t="shared" si="31"/>
        <v>0.25682249147110398</v>
      </c>
      <c r="AY59" s="2">
        <v>0</v>
      </c>
      <c r="AZ59" s="3"/>
    </row>
    <row r="60" spans="1:52" x14ac:dyDescent="0.35">
      <c r="A60" t="s">
        <v>66</v>
      </c>
      <c r="B60" t="s">
        <v>65</v>
      </c>
      <c r="C60" t="s">
        <v>3</v>
      </c>
      <c r="E60" t="s">
        <v>3</v>
      </c>
      <c r="F60" t="s">
        <v>64</v>
      </c>
      <c r="G60" s="6">
        <f t="shared" si="0"/>
        <v>9.0917036391108823</v>
      </c>
      <c r="H60" s="4">
        <f t="shared" si="1"/>
        <v>10.495632521025158</v>
      </c>
      <c r="I60" s="3">
        <f t="shared" si="2"/>
        <v>9.1776674094040533</v>
      </c>
      <c r="J60" s="3">
        <f t="shared" si="3"/>
        <v>-0.20558314764898675</v>
      </c>
      <c r="K60" s="5">
        <v>479</v>
      </c>
      <c r="L60" s="3">
        <f t="shared" si="4"/>
        <v>15.767492967509579</v>
      </c>
      <c r="M60" s="3">
        <f t="shared" si="5"/>
        <v>1.441873241877395</v>
      </c>
      <c r="N60" s="2">
        <v>0.15404815549146122</v>
      </c>
      <c r="O60" s="4">
        <f t="shared" si="6"/>
        <v>6.1125278859660304</v>
      </c>
      <c r="P60" s="3">
        <f t="shared" si="7"/>
        <v>6.1990088552002955</v>
      </c>
      <c r="Q60" s="3">
        <f t="shared" si="8"/>
        <v>-0.95024778619992623</v>
      </c>
      <c r="R60" s="2">
        <v>0.35</v>
      </c>
      <c r="S60" s="3">
        <f t="shared" si="9"/>
        <v>5.7666040090289643</v>
      </c>
      <c r="T60" s="3">
        <f t="shared" si="10"/>
        <v>-1.0583489977427589</v>
      </c>
      <c r="U60" s="2">
        <v>-1.100000000000001E-2</v>
      </c>
      <c r="V60" s="4">
        <f t="shared" si="11"/>
        <v>10.198974216370035</v>
      </c>
      <c r="W60" s="3">
        <f t="shared" si="12"/>
        <v>8.9975512543375729</v>
      </c>
      <c r="X60" s="3">
        <f t="shared" si="13"/>
        <v>-0.25061218641560679</v>
      </c>
      <c r="Y60" s="2">
        <v>0.33</v>
      </c>
      <c r="Z60" s="3">
        <f t="shared" si="14"/>
        <v>15.004666064499879</v>
      </c>
      <c r="AA60" s="3">
        <f t="shared" si="15"/>
        <v>1.2511665161249701</v>
      </c>
      <c r="AB60" s="2">
        <v>8.4471771197698553E-2</v>
      </c>
      <c r="AC60" s="3"/>
      <c r="AD60" s="6">
        <f t="shared" si="16"/>
        <v>7.4136683310961082</v>
      </c>
      <c r="AE60" s="4">
        <f t="shared" si="17"/>
        <v>8.883795135915534</v>
      </c>
      <c r="AF60" s="3">
        <f t="shared" si="18"/>
        <v>8.883795135915534</v>
      </c>
      <c r="AG60" s="3">
        <f t="shared" si="19"/>
        <v>-0.27905121602111632</v>
      </c>
      <c r="AH60" s="5">
        <v>234</v>
      </c>
      <c r="AI60" s="3" t="str">
        <f t="shared" si="20"/>
        <v>ND</v>
      </c>
      <c r="AJ60" s="3" t="str">
        <f t="shared" si="21"/>
        <v>ND</v>
      </c>
      <c r="AK60" s="5" t="s">
        <v>0</v>
      </c>
      <c r="AL60" s="4">
        <f t="shared" si="22"/>
        <v>7.0719596061029746</v>
      </c>
      <c r="AM60" s="3">
        <f t="shared" si="23"/>
        <v>7.0719596061029746</v>
      </c>
      <c r="AN60" s="3">
        <f t="shared" si="24"/>
        <v>-0.73201009847425635</v>
      </c>
      <c r="AO60" s="2">
        <v>0.36583299956176446</v>
      </c>
      <c r="AP60" s="3" t="str">
        <f t="shared" si="25"/>
        <v>ND</v>
      </c>
      <c r="AQ60" s="3" t="str">
        <f t="shared" si="26"/>
        <v>ND</v>
      </c>
      <c r="AR60" s="2" t="s">
        <v>0</v>
      </c>
      <c r="AS60" s="4">
        <f t="shared" si="27"/>
        <v>5.7952079829966765</v>
      </c>
      <c r="AT60" s="3">
        <f t="shared" si="28"/>
        <v>6.2975141770335359</v>
      </c>
      <c r="AU60" s="3">
        <f t="shared" si="29"/>
        <v>-0.92562145574161603</v>
      </c>
      <c r="AV60" s="2">
        <v>0.22</v>
      </c>
      <c r="AW60" s="3">
        <f t="shared" si="30"/>
        <v>3.7859832068492372</v>
      </c>
      <c r="AX60" s="3">
        <f t="shared" si="31"/>
        <v>-1.5535041982876907</v>
      </c>
      <c r="AY60" s="2">
        <v>-0.12641953526370109</v>
      </c>
      <c r="AZ60" s="3"/>
    </row>
    <row r="61" spans="1:52" x14ac:dyDescent="0.35">
      <c r="A61" t="s">
        <v>63</v>
      </c>
      <c r="B61" t="s">
        <v>62</v>
      </c>
      <c r="C61" t="s">
        <v>3</v>
      </c>
      <c r="D61" t="s">
        <v>3</v>
      </c>
      <c r="E61" t="s">
        <v>3</v>
      </c>
      <c r="F61" t="s">
        <v>3</v>
      </c>
      <c r="G61" s="6">
        <f t="shared" si="0"/>
        <v>11.630112391905428</v>
      </c>
      <c r="H61" s="4">
        <f t="shared" si="1"/>
        <v>10.605087513270377</v>
      </c>
      <c r="I61" s="3">
        <f t="shared" si="2"/>
        <v>9.9641010001336348</v>
      </c>
      <c r="J61" s="3">
        <f t="shared" si="3"/>
        <v>-8.9747499665914412E-3</v>
      </c>
      <c r="K61" s="5">
        <v>786</v>
      </c>
      <c r="L61" s="3">
        <f t="shared" si="4"/>
        <v>13.169033565817342</v>
      </c>
      <c r="M61" s="3">
        <f t="shared" si="5"/>
        <v>0.79225839145433541</v>
      </c>
      <c r="N61" s="2">
        <v>0.1245744747832469</v>
      </c>
      <c r="O61" s="4">
        <f t="shared" si="6"/>
        <v>13.035703368826436</v>
      </c>
      <c r="P61" s="3">
        <f t="shared" si="7"/>
        <v>14.3650958376675</v>
      </c>
      <c r="Q61" s="3">
        <f t="shared" si="8"/>
        <v>1.091273959416875</v>
      </c>
      <c r="R61" s="2">
        <v>0.73</v>
      </c>
      <c r="S61" s="3">
        <f t="shared" si="9"/>
        <v>7.7181334934621768</v>
      </c>
      <c r="T61" s="3">
        <f t="shared" si="10"/>
        <v>-0.5704666266344558</v>
      </c>
      <c r="U61" s="2">
        <v>9.9999999999988987E-4</v>
      </c>
      <c r="V61" s="4">
        <f t="shared" si="11"/>
        <v>11.591221253164493</v>
      </c>
      <c r="W61" s="3">
        <f t="shared" si="12"/>
        <v>12.085779663957766</v>
      </c>
      <c r="X61" s="3">
        <f t="shared" si="13"/>
        <v>0.52144491598944154</v>
      </c>
      <c r="Y61" s="2">
        <v>0.49</v>
      </c>
      <c r="Z61" s="3">
        <f t="shared" si="14"/>
        <v>9.6129876099913929</v>
      </c>
      <c r="AA61" s="3">
        <f t="shared" si="15"/>
        <v>-9.6753097502151719E-2</v>
      </c>
      <c r="AB61" s="2">
        <v>-2.2837756153976096E-2</v>
      </c>
      <c r="AC61" s="3"/>
      <c r="AD61" s="6">
        <f t="shared" si="16"/>
        <v>12.103982232292694</v>
      </c>
      <c r="AE61" s="4">
        <f t="shared" si="17"/>
        <v>9.7236638768915213</v>
      </c>
      <c r="AF61" s="3">
        <f t="shared" si="18"/>
        <v>9.7236638768915213</v>
      </c>
      <c r="AG61" s="3">
        <f t="shared" si="19"/>
        <v>-6.9084030777119623E-2</v>
      </c>
      <c r="AH61" s="5">
        <v>437</v>
      </c>
      <c r="AI61" s="3" t="str">
        <f t="shared" si="20"/>
        <v>ND</v>
      </c>
      <c r="AJ61" s="3" t="str">
        <f t="shared" si="21"/>
        <v>ND</v>
      </c>
      <c r="AK61" s="5" t="s">
        <v>0</v>
      </c>
      <c r="AL61" s="4">
        <f t="shared" si="22"/>
        <v>14.888779977199171</v>
      </c>
      <c r="AM61" s="3">
        <f t="shared" si="23"/>
        <v>14.888779977199171</v>
      </c>
      <c r="AN61" s="3">
        <f t="shared" si="24"/>
        <v>1.2221949942997929</v>
      </c>
      <c r="AO61" s="2">
        <v>0.72708728542550949</v>
      </c>
      <c r="AP61" s="3" t="str">
        <f t="shared" si="25"/>
        <v>ND</v>
      </c>
      <c r="AQ61" s="3" t="str">
        <f t="shared" si="26"/>
        <v>ND</v>
      </c>
      <c r="AR61" s="2" t="s">
        <v>0</v>
      </c>
      <c r="AS61" s="4">
        <f t="shared" si="27"/>
        <v>12.492942294587777</v>
      </c>
      <c r="AT61" s="3">
        <f t="shared" si="28"/>
        <v>12.94510588577953</v>
      </c>
      <c r="AU61" s="3">
        <f t="shared" si="29"/>
        <v>0.73627647144488217</v>
      </c>
      <c r="AV61" s="2">
        <v>0.55000000000000004</v>
      </c>
      <c r="AW61" s="3">
        <f t="shared" si="30"/>
        <v>10.68428792982076</v>
      </c>
      <c r="AX61" s="3">
        <f t="shared" si="31"/>
        <v>0.1710719824551899</v>
      </c>
      <c r="AY61" s="2">
        <v>-5.9881675278521396E-3</v>
      </c>
      <c r="AZ61" s="3"/>
    </row>
    <row r="62" spans="1:52" x14ac:dyDescent="0.35">
      <c r="A62" t="s">
        <v>61</v>
      </c>
      <c r="B62" t="s">
        <v>60</v>
      </c>
      <c r="C62" t="s">
        <v>3</v>
      </c>
      <c r="E62" t="s">
        <v>3</v>
      </c>
      <c r="F62" s="32"/>
      <c r="G62" s="6">
        <f>IF(H62="ND","ND",(H62*$H$34)+IF(V62="ND","ND",(V62*$V$34)))</f>
        <v>7.5099284073280401</v>
      </c>
      <c r="H62" s="4">
        <f t="shared" si="1"/>
        <v>7.5533762666639435</v>
      </c>
      <c r="I62" s="3">
        <f t="shared" si="2"/>
        <v>8.5731125969865243</v>
      </c>
      <c r="J62" s="3">
        <f t="shared" si="3"/>
        <v>-0.35672185075336876</v>
      </c>
      <c r="K62" s="5">
        <v>243</v>
      </c>
      <c r="L62" s="3">
        <f t="shared" si="4"/>
        <v>3.4744309453736149</v>
      </c>
      <c r="M62" s="3">
        <f t="shared" si="5"/>
        <v>-1.6313922636565963</v>
      </c>
      <c r="N62" s="2">
        <v>1.461100102572277E-2</v>
      </c>
      <c r="O62" s="4" t="str">
        <f t="shared" si="6"/>
        <v>ND</v>
      </c>
      <c r="P62" s="3" t="str">
        <f t="shared" si="7"/>
        <v>ND</v>
      </c>
      <c r="Q62" s="3" t="str">
        <f t="shared" si="8"/>
        <v>ND</v>
      </c>
      <c r="R62" s="2" t="s">
        <v>0</v>
      </c>
      <c r="S62" s="3" t="str">
        <f t="shared" si="9"/>
        <v>ND</v>
      </c>
      <c r="T62" s="3" t="str">
        <f t="shared" si="10"/>
        <v>ND</v>
      </c>
      <c r="U62" s="2" t="s">
        <v>0</v>
      </c>
      <c r="V62" s="4">
        <f t="shared" si="11"/>
        <v>14.961926335541541</v>
      </c>
      <c r="W62" s="3">
        <f t="shared" si="12"/>
        <v>16.718122278388059</v>
      </c>
      <c r="X62" s="3">
        <f t="shared" si="13"/>
        <v>1.6795305695970142</v>
      </c>
      <c r="Y62" s="2">
        <v>0.73</v>
      </c>
      <c r="Z62" s="3">
        <f t="shared" si="14"/>
        <v>7.9371425641554687</v>
      </c>
      <c r="AA62" s="3">
        <f t="shared" si="15"/>
        <v>-0.51571435896113282</v>
      </c>
      <c r="AB62" s="2">
        <v>-5.6191774072630429E-2</v>
      </c>
      <c r="AC62" s="1"/>
      <c r="AD62" s="6">
        <f>IF(AE62="ND","ND",(AE62*$AE$34)+IF(AS62="ND","ND",(AS62*$AS$34)))</f>
        <v>9.2441159430852835</v>
      </c>
      <c r="AE62" s="4">
        <f t="shared" si="17"/>
        <v>8.8506968604090925</v>
      </c>
      <c r="AF62" s="3">
        <f t="shared" si="18"/>
        <v>8.8506968604090925</v>
      </c>
      <c r="AG62" s="3">
        <f t="shared" si="19"/>
        <v>-0.28732578489772703</v>
      </c>
      <c r="AH62" s="5">
        <v>226</v>
      </c>
      <c r="AI62" s="3" t="str">
        <f t="shared" si="20"/>
        <v>ND</v>
      </c>
      <c r="AJ62" s="3" t="str">
        <f t="shared" si="21"/>
        <v>ND</v>
      </c>
      <c r="AK62" s="5" t="s">
        <v>0</v>
      </c>
      <c r="AL62" s="4" t="str">
        <f t="shared" si="22"/>
        <v>ND</v>
      </c>
      <c r="AM62" s="3" t="str">
        <f t="shared" si="23"/>
        <v>ND</v>
      </c>
      <c r="AN62" s="3" t="str">
        <f t="shared" si="24"/>
        <v>ND</v>
      </c>
      <c r="AO62" s="2" t="s">
        <v>0</v>
      </c>
      <c r="AP62" s="3" t="str">
        <f t="shared" si="25"/>
        <v>ND</v>
      </c>
      <c r="AQ62" s="3" t="str">
        <f t="shared" si="26"/>
        <v>ND</v>
      </c>
      <c r="AR62" s="2" t="s">
        <v>0</v>
      </c>
      <c r="AS62" s="4">
        <f t="shared" si="27"/>
        <v>19.012790663072153</v>
      </c>
      <c r="AT62" s="3">
        <f t="shared" si="28"/>
        <v>20</v>
      </c>
      <c r="AU62" s="3">
        <f t="shared" si="29"/>
        <v>2.5996165716236828</v>
      </c>
      <c r="AV62" s="2">
        <v>0.92</v>
      </c>
      <c r="AW62" s="3">
        <f t="shared" si="30"/>
        <v>15.063953315360759</v>
      </c>
      <c r="AX62" s="3">
        <f t="shared" si="31"/>
        <v>1.2659883288401901</v>
      </c>
      <c r="AY62" s="2">
        <v>7.0472515754160359E-2</v>
      </c>
      <c r="AZ62" s="1"/>
    </row>
    <row r="63" spans="1:52" x14ac:dyDescent="0.35">
      <c r="A63" t="s">
        <v>59</v>
      </c>
      <c r="B63" t="s">
        <v>58</v>
      </c>
      <c r="C63" t="s">
        <v>3</v>
      </c>
      <c r="E63" t="s">
        <v>3</v>
      </c>
      <c r="F63" t="s">
        <v>3</v>
      </c>
      <c r="G63" s="6">
        <f t="shared" ref="G63:G68" si="32">IF(H63="ND","ND",(H63*$H$34)+IF(O63="ND","ND",(O63*$O$34)+IF(V63="ND","ND",(V63*$V$34))))</f>
        <v>9.5548554121137634</v>
      </c>
      <c r="H63" s="4">
        <f t="shared" si="1"/>
        <v>10.105482142696676</v>
      </c>
      <c r="I63" s="3">
        <f t="shared" si="2"/>
        <v>9.8872508121144573</v>
      </c>
      <c r="J63" s="3">
        <f t="shared" si="3"/>
        <v>-2.8187296971385771E-2</v>
      </c>
      <c r="K63" s="5">
        <v>756</v>
      </c>
      <c r="L63" s="3">
        <f t="shared" si="4"/>
        <v>10.978407465025555</v>
      </c>
      <c r="M63" s="3">
        <f t="shared" si="5"/>
        <v>0.24460186625638855</v>
      </c>
      <c r="N63" s="2">
        <v>9.9726746085323281E-2</v>
      </c>
      <c r="O63" s="4">
        <f t="shared" si="6"/>
        <v>11.479154619027341</v>
      </c>
      <c r="P63" s="3">
        <f t="shared" si="7"/>
        <v>12.216125579123499</v>
      </c>
      <c r="Q63" s="3">
        <f t="shared" si="8"/>
        <v>0.55403139478087482</v>
      </c>
      <c r="R63" s="2">
        <v>0.63</v>
      </c>
      <c r="S63" s="3">
        <f t="shared" si="9"/>
        <v>8.5312707786427069</v>
      </c>
      <c r="T63" s="3">
        <f t="shared" si="10"/>
        <v>-0.36718230533932322</v>
      </c>
      <c r="U63" s="2">
        <v>6.0000000000000053E-3</v>
      </c>
      <c r="V63" s="4">
        <f t="shared" si="11"/>
        <v>6.8963872310896326</v>
      </c>
      <c r="W63" s="3">
        <f t="shared" si="12"/>
        <v>7.2604227739262139</v>
      </c>
      <c r="X63" s="3">
        <f t="shared" si="13"/>
        <v>-0.68489430651844663</v>
      </c>
      <c r="Y63" s="2">
        <v>0.24</v>
      </c>
      <c r="Z63" s="3">
        <f t="shared" si="14"/>
        <v>5.4402450597433054</v>
      </c>
      <c r="AA63" s="3">
        <f t="shared" si="15"/>
        <v>-1.1399387350641736</v>
      </c>
      <c r="AB63" s="2">
        <v>-0.10588703934201882</v>
      </c>
      <c r="AC63" s="3"/>
      <c r="AD63" s="6">
        <f t="shared" ref="AD63:AD68" si="33">IF(AE63="ND","ND",(AE63*$AE$34)+IF(AL63="ND","ND",(AL63*$AL$34)+IF(AS63="ND","ND",(AS63*$AS$34))))</f>
        <v>10.909702645610109</v>
      </c>
      <c r="AE63" s="4">
        <f t="shared" si="17"/>
        <v>9.8601942633555986</v>
      </c>
      <c r="AF63" s="3">
        <f t="shared" si="18"/>
        <v>9.8601942633555986</v>
      </c>
      <c r="AG63" s="3">
        <f t="shared" si="19"/>
        <v>-3.4951434161100456E-2</v>
      </c>
      <c r="AH63" s="5">
        <v>470</v>
      </c>
      <c r="AI63" s="3" t="str">
        <f t="shared" si="20"/>
        <v>ND</v>
      </c>
      <c r="AJ63" s="3" t="str">
        <f t="shared" si="21"/>
        <v>ND</v>
      </c>
      <c r="AK63" s="5" t="s">
        <v>0</v>
      </c>
      <c r="AL63" s="4">
        <f t="shared" si="22"/>
        <v>12.465687914636238</v>
      </c>
      <c r="AM63" s="3">
        <f t="shared" si="23"/>
        <v>12.465687914636238</v>
      </c>
      <c r="AN63" s="3">
        <f t="shared" si="24"/>
        <v>0.61642197865905923</v>
      </c>
      <c r="AO63" s="2">
        <v>0.61510410670491078</v>
      </c>
      <c r="AP63" s="3" t="str">
        <f t="shared" si="25"/>
        <v>ND</v>
      </c>
      <c r="AQ63" s="3" t="str">
        <f t="shared" si="26"/>
        <v>ND</v>
      </c>
      <c r="AR63" s="2" t="s">
        <v>0</v>
      </c>
      <c r="AS63" s="4">
        <f t="shared" si="27"/>
        <v>10.753061886256662</v>
      </c>
      <c r="AT63" s="3">
        <f t="shared" si="28"/>
        <v>10.326357636879591</v>
      </c>
      <c r="AU63" s="3">
        <f t="shared" si="29"/>
        <v>8.158940921989781E-2</v>
      </c>
      <c r="AV63" s="2">
        <v>0.42</v>
      </c>
      <c r="AW63" s="3">
        <f t="shared" si="30"/>
        <v>12.459878883764947</v>
      </c>
      <c r="AX63" s="3">
        <f t="shared" si="31"/>
        <v>0.6149697209412367</v>
      </c>
      <c r="AY63" s="2">
        <v>2.501029596576787E-2</v>
      </c>
      <c r="AZ63" s="3"/>
    </row>
    <row r="64" spans="1:52" x14ac:dyDescent="0.35">
      <c r="A64" t="s">
        <v>57</v>
      </c>
      <c r="B64" t="s">
        <v>56</v>
      </c>
      <c r="C64" t="s">
        <v>3</v>
      </c>
      <c r="D64" t="s">
        <v>3</v>
      </c>
      <c r="E64" t="s">
        <v>3</v>
      </c>
      <c r="F64" s="32"/>
      <c r="G64" s="6">
        <f t="shared" si="32"/>
        <v>7.4912844973715806</v>
      </c>
      <c r="H64" s="4">
        <f t="shared" si="1"/>
        <v>8.6959396170708345</v>
      </c>
      <c r="I64" s="3">
        <f t="shared" si="2"/>
        <v>8.255465153173926</v>
      </c>
      <c r="J64" s="3">
        <f t="shared" si="3"/>
        <v>-0.43613371170651866</v>
      </c>
      <c r="K64" s="5">
        <v>119</v>
      </c>
      <c r="L64" s="3">
        <f t="shared" si="4"/>
        <v>10.457837472658461</v>
      </c>
      <c r="M64" s="3">
        <f t="shared" si="5"/>
        <v>0.11445936816461527</v>
      </c>
      <c r="N64" s="2">
        <v>9.3822049736666413E-2</v>
      </c>
      <c r="O64" s="4">
        <f t="shared" si="6"/>
        <v>6.990735991243497</v>
      </c>
      <c r="P64" s="3">
        <f t="shared" si="7"/>
        <v>4.6947296742194951</v>
      </c>
      <c r="Q64" s="3">
        <f t="shared" si="8"/>
        <v>-1.3263175814451262</v>
      </c>
      <c r="R64" s="2">
        <v>0.28000000000000003</v>
      </c>
      <c r="S64" s="3">
        <f t="shared" si="9"/>
        <v>16.174761259339505</v>
      </c>
      <c r="T64" s="3">
        <f t="shared" si="10"/>
        <v>1.5436903148348764</v>
      </c>
      <c r="U64" s="2">
        <v>5.2999999999999936E-2</v>
      </c>
      <c r="V64" s="4">
        <f t="shared" si="11"/>
        <v>6.3856261772339931</v>
      </c>
      <c r="W64" s="3">
        <f t="shared" si="12"/>
        <v>5.7163085691161166</v>
      </c>
      <c r="X64" s="3">
        <f t="shared" si="13"/>
        <v>-1.0709228577209708</v>
      </c>
      <c r="Y64" s="2">
        <v>0.16</v>
      </c>
      <c r="Z64" s="3">
        <f t="shared" si="14"/>
        <v>9.0628966097055006</v>
      </c>
      <c r="AA64" s="3">
        <f t="shared" si="15"/>
        <v>-0.23427584757362485</v>
      </c>
      <c r="AB64" s="2">
        <v>-3.3786110314771522E-2</v>
      </c>
      <c r="AC64" s="3"/>
      <c r="AD64" s="6">
        <f t="shared" si="33"/>
        <v>6.5452328870684777</v>
      </c>
      <c r="AE64" s="4">
        <f t="shared" si="17"/>
        <v>8.2301041946632889</v>
      </c>
      <c r="AF64" s="3">
        <f t="shared" si="18"/>
        <v>8.2301041946632889</v>
      </c>
      <c r="AG64" s="3">
        <f t="shared" si="19"/>
        <v>-0.44247395133417783</v>
      </c>
      <c r="AH64" s="5">
        <v>76</v>
      </c>
      <c r="AI64" s="3" t="str">
        <f t="shared" si="20"/>
        <v>ND</v>
      </c>
      <c r="AJ64" s="3" t="str">
        <f t="shared" si="21"/>
        <v>ND</v>
      </c>
      <c r="AK64" s="5" t="s">
        <v>0</v>
      </c>
      <c r="AL64" s="4">
        <f t="shared" si="22"/>
        <v>4.0839625777216861</v>
      </c>
      <c r="AM64" s="3">
        <f t="shared" si="23"/>
        <v>4.0839625777216861</v>
      </c>
      <c r="AN64" s="3">
        <f t="shared" si="24"/>
        <v>-1.4790093555695785</v>
      </c>
      <c r="AO64" s="2">
        <v>0.22774274273020056</v>
      </c>
      <c r="AP64" s="3" t="str">
        <f t="shared" si="25"/>
        <v>ND</v>
      </c>
      <c r="AQ64" s="3" t="str">
        <f t="shared" si="26"/>
        <v>ND</v>
      </c>
      <c r="AR64" s="2" t="s">
        <v>0</v>
      </c>
      <c r="AS64" s="4">
        <f t="shared" si="27"/>
        <v>6.7600081196221851</v>
      </c>
      <c r="AT64" s="3">
        <f t="shared" si="28"/>
        <v>5.6931876580566279</v>
      </c>
      <c r="AU64" s="3">
        <f t="shared" si="29"/>
        <v>-1.076703085485843</v>
      </c>
      <c r="AV64" s="2">
        <v>0.19</v>
      </c>
      <c r="AW64" s="3">
        <f t="shared" si="30"/>
        <v>11.027289965884416</v>
      </c>
      <c r="AX64" s="3">
        <f t="shared" si="31"/>
        <v>0.25682249147110398</v>
      </c>
      <c r="AY64" s="2">
        <v>0</v>
      </c>
      <c r="AZ64" s="3"/>
    </row>
    <row r="65" spans="1:52" x14ac:dyDescent="0.35">
      <c r="A65" t="s">
        <v>55</v>
      </c>
      <c r="B65" t="s">
        <v>54</v>
      </c>
      <c r="C65" t="s">
        <v>3</v>
      </c>
      <c r="D65" t="s">
        <v>3</v>
      </c>
      <c r="E65" t="s">
        <v>3</v>
      </c>
      <c r="F65" s="32"/>
      <c r="G65" s="6">
        <f t="shared" si="32"/>
        <v>9.1171357150402805</v>
      </c>
      <c r="H65" s="4">
        <f t="shared" si="1"/>
        <v>7.7864534656621034</v>
      </c>
      <c r="I65" s="3">
        <f t="shared" si="2"/>
        <v>8.6422777662037849</v>
      </c>
      <c r="J65" s="3">
        <f t="shared" si="3"/>
        <v>-0.3394305584490539</v>
      </c>
      <c r="K65" s="5">
        <v>270</v>
      </c>
      <c r="L65" s="3">
        <f t="shared" si="4"/>
        <v>4.3631562634953758</v>
      </c>
      <c r="M65" s="3">
        <f t="shared" si="5"/>
        <v>-1.4092109341261561</v>
      </c>
      <c r="N65" s="2">
        <v>2.4691591950702474E-2</v>
      </c>
      <c r="O65" s="4">
        <f t="shared" si="6"/>
        <v>10.707852826183984</v>
      </c>
      <c r="P65" s="3">
        <f t="shared" si="7"/>
        <v>10.926743423997097</v>
      </c>
      <c r="Q65" s="3">
        <f t="shared" si="8"/>
        <v>0.23168585599927438</v>
      </c>
      <c r="R65" s="2">
        <v>0.56999999999999995</v>
      </c>
      <c r="S65" s="3">
        <f t="shared" si="9"/>
        <v>9.8322904349315277</v>
      </c>
      <c r="T65" s="3">
        <f t="shared" si="10"/>
        <v>-4.1927391267118204E-2</v>
      </c>
      <c r="U65" s="2">
        <v>1.4000000000000012E-2</v>
      </c>
      <c r="V65" s="4">
        <f t="shared" si="11"/>
        <v>9.3006616030674767</v>
      </c>
      <c r="W65" s="3">
        <f t="shared" si="12"/>
        <v>10.155636907945146</v>
      </c>
      <c r="X65" s="3">
        <f t="shared" si="13"/>
        <v>3.8909226986286377E-2</v>
      </c>
      <c r="Y65" s="2">
        <v>0.39</v>
      </c>
      <c r="Z65" s="3">
        <f t="shared" si="14"/>
        <v>5.8807603835567965</v>
      </c>
      <c r="AA65" s="3">
        <f t="shared" si="15"/>
        <v>-1.0298099041108009</v>
      </c>
      <c r="AB65" s="2">
        <v>-9.7119548552565771E-2</v>
      </c>
      <c r="AC65" s="3"/>
      <c r="AD65" s="6">
        <f t="shared" si="33"/>
        <v>11.325863141891121</v>
      </c>
      <c r="AE65" s="4">
        <f t="shared" si="17"/>
        <v>8.9044815581070615</v>
      </c>
      <c r="AF65" s="3">
        <f t="shared" si="18"/>
        <v>8.9044815581070615</v>
      </c>
      <c r="AG65" s="3">
        <f t="shared" si="19"/>
        <v>-0.27387961047323461</v>
      </c>
      <c r="AH65" s="5">
        <v>239</v>
      </c>
      <c r="AI65" s="3" t="str">
        <f t="shared" si="20"/>
        <v>ND</v>
      </c>
      <c r="AJ65" s="3" t="str">
        <f t="shared" si="21"/>
        <v>ND</v>
      </c>
      <c r="AK65" s="5" t="s">
        <v>0</v>
      </c>
      <c r="AL65" s="4">
        <f t="shared" si="22"/>
        <v>10.822553587542815</v>
      </c>
      <c r="AM65" s="3">
        <f t="shared" si="23"/>
        <v>10.822553587542815</v>
      </c>
      <c r="AN65" s="3">
        <f t="shared" si="24"/>
        <v>0.20563839688570382</v>
      </c>
      <c r="AO65" s="2">
        <v>0.53916666798529789</v>
      </c>
      <c r="AP65" s="3" t="str">
        <f t="shared" si="25"/>
        <v>ND</v>
      </c>
      <c r="AQ65" s="3" t="str">
        <f t="shared" si="26"/>
        <v>ND</v>
      </c>
      <c r="AR65" s="2" t="s">
        <v>0</v>
      </c>
      <c r="AS65" s="4">
        <f t="shared" si="27"/>
        <v>15.057681474618171</v>
      </c>
      <c r="AT65" s="3">
        <f t="shared" si="28"/>
        <v>14.959527615702555</v>
      </c>
      <c r="AU65" s="3">
        <f t="shared" si="29"/>
        <v>1.239881903925639</v>
      </c>
      <c r="AV65" s="2">
        <v>0.65</v>
      </c>
      <c r="AW65" s="3">
        <f t="shared" si="30"/>
        <v>15.450296910280626</v>
      </c>
      <c r="AX65" s="3">
        <f t="shared" si="31"/>
        <v>1.3625742275701564</v>
      </c>
      <c r="AY65" s="2">
        <v>7.7217345015941907E-2</v>
      </c>
      <c r="AZ65" s="3"/>
    </row>
    <row r="66" spans="1:52" x14ac:dyDescent="0.35">
      <c r="A66" t="s">
        <v>53</v>
      </c>
      <c r="B66" t="s">
        <v>52</v>
      </c>
      <c r="C66" t="s">
        <v>3</v>
      </c>
      <c r="D66" t="s">
        <v>3</v>
      </c>
      <c r="E66" t="s">
        <v>3</v>
      </c>
      <c r="F66" s="32"/>
      <c r="G66" s="6">
        <f t="shared" si="32"/>
        <v>10.145698353186667</v>
      </c>
      <c r="H66" s="4">
        <f t="shared" si="1"/>
        <v>6.9535096725414016</v>
      </c>
      <c r="I66" s="3">
        <f t="shared" si="2"/>
        <v>8.1453132170131042</v>
      </c>
      <c r="J66" s="3">
        <f t="shared" si="3"/>
        <v>-0.4636716957467239</v>
      </c>
      <c r="K66" s="5">
        <v>76</v>
      </c>
      <c r="L66" s="3">
        <f t="shared" si="4"/>
        <v>2.1862954946545905</v>
      </c>
      <c r="M66" s="3">
        <f t="shared" si="5"/>
        <v>-1.9534261263363524</v>
      </c>
      <c r="N66" s="2">
        <v>0</v>
      </c>
      <c r="O66" s="4">
        <f t="shared" si="6"/>
        <v>8.0996189807426369</v>
      </c>
      <c r="P66" s="3">
        <f t="shared" si="7"/>
        <v>5.1245237259282952</v>
      </c>
      <c r="Q66" s="3">
        <f t="shared" si="8"/>
        <v>-1.2188690685179262</v>
      </c>
      <c r="R66" s="2">
        <v>0.3</v>
      </c>
      <c r="S66" s="3">
        <f t="shared" si="9"/>
        <v>20</v>
      </c>
      <c r="T66" s="3">
        <f t="shared" si="10"/>
        <v>2.5194550570514913</v>
      </c>
      <c r="U66" s="2">
        <v>7.6999999999999957E-2</v>
      </c>
      <c r="V66" s="4">
        <f t="shared" si="11"/>
        <v>16.448029299824388</v>
      </c>
      <c r="W66" s="3">
        <f t="shared" si="12"/>
        <v>15.560036624780484</v>
      </c>
      <c r="X66" s="3">
        <f t="shared" si="13"/>
        <v>1.3900091561951211</v>
      </c>
      <c r="Y66" s="2">
        <v>0.67</v>
      </c>
      <c r="Z66" s="3">
        <f t="shared" si="14"/>
        <v>20</v>
      </c>
      <c r="AA66" s="3">
        <f t="shared" si="15"/>
        <v>4.1544280952838966</v>
      </c>
      <c r="AB66" s="2">
        <v>0.31560397276829244</v>
      </c>
      <c r="AC66" s="3"/>
      <c r="AD66" s="6">
        <f t="shared" si="33"/>
        <v>5.7559614823219185</v>
      </c>
      <c r="AE66" s="4">
        <f t="shared" si="17"/>
        <v>8.2301041946632889</v>
      </c>
      <c r="AF66" s="3">
        <f t="shared" si="18"/>
        <v>8.2301041946632889</v>
      </c>
      <c r="AG66" s="3">
        <f t="shared" si="19"/>
        <v>-0.44247395133417783</v>
      </c>
      <c r="AH66" s="5">
        <v>76</v>
      </c>
      <c r="AI66" s="3" t="str">
        <f t="shared" si="20"/>
        <v>ND</v>
      </c>
      <c r="AJ66" s="3" t="str">
        <f t="shared" si="21"/>
        <v>ND</v>
      </c>
      <c r="AK66" s="5" t="s">
        <v>0</v>
      </c>
      <c r="AL66" s="4">
        <f t="shared" si="22"/>
        <v>3.9808233651977245</v>
      </c>
      <c r="AM66" s="3">
        <f t="shared" si="23"/>
        <v>3.9808233651977245</v>
      </c>
      <c r="AN66" s="3">
        <f t="shared" si="24"/>
        <v>-1.5047941587005689</v>
      </c>
      <c r="AO66" s="2">
        <v>0.22297616491517683</v>
      </c>
      <c r="AP66" s="3" t="str">
        <f t="shared" si="25"/>
        <v>ND</v>
      </c>
      <c r="AQ66" s="3" t="str">
        <f t="shared" si="26"/>
        <v>ND</v>
      </c>
      <c r="AR66" s="2" t="s">
        <v>0</v>
      </c>
      <c r="AS66" s="4">
        <f t="shared" si="27"/>
        <v>4.2322426496576178</v>
      </c>
      <c r="AT66" s="3">
        <f t="shared" si="28"/>
        <v>5.2903033120720222</v>
      </c>
      <c r="AU66" s="3">
        <f t="shared" si="29"/>
        <v>-1.1774241719819944</v>
      </c>
      <c r="AV66" s="2">
        <v>0.17</v>
      </c>
      <c r="AW66" s="3">
        <f t="shared" si="30"/>
        <v>0</v>
      </c>
      <c r="AX66" s="3">
        <f t="shared" si="31"/>
        <v>-2.6973842544654123</v>
      </c>
      <c r="AY66" s="2">
        <v>-0.20629947401590021</v>
      </c>
      <c r="AZ66" s="3"/>
    </row>
    <row r="67" spans="1:52" x14ac:dyDescent="0.35">
      <c r="A67" t="s">
        <v>51</v>
      </c>
      <c r="B67" t="s">
        <v>50</v>
      </c>
      <c r="C67" t="s">
        <v>3</v>
      </c>
      <c r="D67" t="s">
        <v>3</v>
      </c>
      <c r="E67" t="s">
        <v>3</v>
      </c>
      <c r="F67" s="32"/>
      <c r="G67" s="6">
        <f t="shared" si="32"/>
        <v>9.2673346216248209</v>
      </c>
      <c r="H67" s="4">
        <f t="shared" si="1"/>
        <v>8.0774262204877054</v>
      </c>
      <c r="I67" s="3">
        <f t="shared" si="2"/>
        <v>8.9855419393561107</v>
      </c>
      <c r="J67" s="3">
        <f t="shared" si="3"/>
        <v>-0.25361451516097255</v>
      </c>
      <c r="K67" s="5">
        <v>404</v>
      </c>
      <c r="L67" s="3">
        <f t="shared" si="4"/>
        <v>4.4449633450140817</v>
      </c>
      <c r="M67" s="3">
        <f t="shared" si="5"/>
        <v>-1.3887591637464796</v>
      </c>
      <c r="N67" s="2">
        <v>2.5619509392392326E-2</v>
      </c>
      <c r="O67" s="4">
        <f t="shared" si="6"/>
        <v>9.8203743945416146</v>
      </c>
      <c r="P67" s="3">
        <f t="shared" si="7"/>
        <v>10.711846398142699</v>
      </c>
      <c r="Q67" s="3">
        <f t="shared" si="8"/>
        <v>0.17796159953567489</v>
      </c>
      <c r="R67" s="2">
        <v>0.56000000000000005</v>
      </c>
      <c r="S67" s="3">
        <f t="shared" si="9"/>
        <v>6.2544863801372728</v>
      </c>
      <c r="T67" s="3">
        <f t="shared" si="10"/>
        <v>-0.93637840496568192</v>
      </c>
      <c r="U67" s="2">
        <v>-8.0000000000000071E-3</v>
      </c>
      <c r="V67" s="4">
        <f t="shared" si="11"/>
        <v>10.300839383557516</v>
      </c>
      <c r="W67" s="3">
        <f t="shared" si="12"/>
        <v>8.9975512543375729</v>
      </c>
      <c r="X67" s="3">
        <f t="shared" si="13"/>
        <v>-0.25061218641560679</v>
      </c>
      <c r="Y67" s="2">
        <v>0.33</v>
      </c>
      <c r="Z67" s="3">
        <f t="shared" si="14"/>
        <v>15.513991900437283</v>
      </c>
      <c r="AA67" s="3">
        <f t="shared" si="15"/>
        <v>1.3784979751093205</v>
      </c>
      <c r="AB67" s="2">
        <v>9.4608784223157549E-2</v>
      </c>
      <c r="AC67" s="3"/>
      <c r="AD67" s="6">
        <f t="shared" si="33"/>
        <v>9.2311869755436131</v>
      </c>
      <c r="AE67" s="4">
        <f t="shared" si="17"/>
        <v>9.3885438373887879</v>
      </c>
      <c r="AF67" s="3">
        <f t="shared" si="18"/>
        <v>9.3885438373887879</v>
      </c>
      <c r="AG67" s="3">
        <f t="shared" si="19"/>
        <v>-0.15286404065280304</v>
      </c>
      <c r="AH67" s="5">
        <v>356</v>
      </c>
      <c r="AI67" s="3" t="str">
        <f t="shared" si="20"/>
        <v>ND</v>
      </c>
      <c r="AJ67" s="3" t="str">
        <f t="shared" si="21"/>
        <v>ND</v>
      </c>
      <c r="AK67" s="5" t="s">
        <v>0</v>
      </c>
      <c r="AL67" s="4">
        <f t="shared" si="22"/>
        <v>11.668979099926622</v>
      </c>
      <c r="AM67" s="3">
        <f t="shared" si="23"/>
        <v>11.668979099926622</v>
      </c>
      <c r="AN67" s="3">
        <f t="shared" si="24"/>
        <v>0.41724477498165546</v>
      </c>
      <c r="AO67" s="2">
        <v>0.57828421572167832</v>
      </c>
      <c r="AP67" s="3" t="str">
        <f t="shared" si="25"/>
        <v>ND</v>
      </c>
      <c r="AQ67" s="3" t="str">
        <f t="shared" si="26"/>
        <v>ND</v>
      </c>
      <c r="AR67" s="2" t="s">
        <v>0</v>
      </c>
      <c r="AS67" s="4">
        <f t="shared" si="27"/>
        <v>6.5835857020337034</v>
      </c>
      <c r="AT67" s="3">
        <f t="shared" si="28"/>
        <v>6.0960720040412326</v>
      </c>
      <c r="AU67" s="3">
        <f t="shared" si="29"/>
        <v>-0.97598199898969173</v>
      </c>
      <c r="AV67" s="2">
        <v>0.21</v>
      </c>
      <c r="AW67" s="3">
        <f t="shared" si="30"/>
        <v>8.533640494003583</v>
      </c>
      <c r="AX67" s="3">
        <f t="shared" si="31"/>
        <v>-0.36658987649910407</v>
      </c>
      <c r="AY67" s="2">
        <v>-4.353440861380542E-2</v>
      </c>
      <c r="AZ67" s="3"/>
    </row>
    <row r="68" spans="1:52" x14ac:dyDescent="0.35">
      <c r="A68" t="s">
        <v>49</v>
      </c>
      <c r="B68" t="s">
        <v>48</v>
      </c>
      <c r="C68" t="s">
        <v>3</v>
      </c>
      <c r="D68" t="s">
        <v>3</v>
      </c>
      <c r="E68" t="s">
        <v>3</v>
      </c>
      <c r="F68" t="s">
        <v>3</v>
      </c>
      <c r="G68" s="6">
        <f t="shared" si="32"/>
        <v>10.379595015667441</v>
      </c>
      <c r="H68" s="4">
        <f t="shared" si="1"/>
        <v>11.114223487416774</v>
      </c>
      <c r="I68" s="3">
        <f t="shared" si="2"/>
        <v>10.530230718541574</v>
      </c>
      <c r="J68" s="3">
        <f t="shared" si="3"/>
        <v>0.13255767963539344</v>
      </c>
      <c r="K68" s="5">
        <v>1007</v>
      </c>
      <c r="L68" s="3">
        <f t="shared" si="4"/>
        <v>13.45019456291757</v>
      </c>
      <c r="M68" s="3">
        <f t="shared" si="5"/>
        <v>0.86254864072939241</v>
      </c>
      <c r="N68" s="2">
        <v>0.12776361425979155</v>
      </c>
      <c r="O68" s="4">
        <f t="shared" si="6"/>
        <v>11.818334859929415</v>
      </c>
      <c r="P68" s="3">
        <f t="shared" si="7"/>
        <v>13.290610708395501</v>
      </c>
      <c r="Q68" s="3">
        <f t="shared" si="8"/>
        <v>0.82265267709887524</v>
      </c>
      <c r="R68" s="2">
        <v>0.68</v>
      </c>
      <c r="S68" s="3">
        <f t="shared" si="9"/>
        <v>5.9292314660650671</v>
      </c>
      <c r="T68" s="3">
        <f t="shared" si="10"/>
        <v>-1.0176921334837332</v>
      </c>
      <c r="U68" s="2">
        <v>-1.0000000000000009E-2</v>
      </c>
      <c r="V68" s="4">
        <f t="shared" si="11"/>
        <v>7.9613505424063575</v>
      </c>
      <c r="W68" s="3">
        <f t="shared" si="12"/>
        <v>7.4534370495274764</v>
      </c>
      <c r="X68" s="3">
        <f t="shared" si="13"/>
        <v>-0.636640737618131</v>
      </c>
      <c r="Y68" s="2">
        <v>0.25</v>
      </c>
      <c r="Z68" s="3">
        <f t="shared" si="14"/>
        <v>9.9930045139218766</v>
      </c>
      <c r="AA68" s="3">
        <f t="shared" si="15"/>
        <v>-1.7488715195306281E-3</v>
      </c>
      <c r="AB68" s="2">
        <v>-1.5274353645740923E-2</v>
      </c>
      <c r="AC68" s="3"/>
      <c r="AD68" s="6">
        <f t="shared" si="33"/>
        <v>10.925900862525701</v>
      </c>
      <c r="AE68" s="4">
        <f t="shared" si="17"/>
        <v>10.199451587296638</v>
      </c>
      <c r="AF68" s="3">
        <f t="shared" si="18"/>
        <v>10.199451587296638</v>
      </c>
      <c r="AG68" s="3">
        <f t="shared" si="19"/>
        <v>4.9862896824159293E-2</v>
      </c>
      <c r="AH68" s="5">
        <v>552</v>
      </c>
      <c r="AI68" s="3" t="str">
        <f t="shared" si="20"/>
        <v>ND</v>
      </c>
      <c r="AJ68" s="3" t="str">
        <f t="shared" si="21"/>
        <v>ND</v>
      </c>
      <c r="AK68" s="5" t="s">
        <v>0</v>
      </c>
      <c r="AL68" s="4">
        <f t="shared" si="22"/>
        <v>14.473472238360451</v>
      </c>
      <c r="AM68" s="3">
        <f t="shared" si="23"/>
        <v>14.473472238360451</v>
      </c>
      <c r="AN68" s="3">
        <f t="shared" si="24"/>
        <v>1.1183680595901124</v>
      </c>
      <c r="AO68" s="2">
        <v>0.7078938418659475</v>
      </c>
      <c r="AP68" s="3" t="str">
        <f t="shared" si="25"/>
        <v>ND</v>
      </c>
      <c r="AQ68" s="3" t="str">
        <f t="shared" si="26"/>
        <v>ND</v>
      </c>
      <c r="AR68" s="2" t="s">
        <v>0</v>
      </c>
      <c r="AS68" s="4">
        <f t="shared" si="27"/>
        <v>8.3469285203297012</v>
      </c>
      <c r="AT68" s="3">
        <f t="shared" si="28"/>
        <v>7.3047250419950505</v>
      </c>
      <c r="AU68" s="3">
        <f t="shared" si="29"/>
        <v>-0.6738187395012375</v>
      </c>
      <c r="AV68" s="2">
        <v>0.27</v>
      </c>
      <c r="AW68" s="3">
        <f t="shared" si="30"/>
        <v>12.515742433668299</v>
      </c>
      <c r="AX68" s="3">
        <f t="shared" si="31"/>
        <v>0.62893560841707463</v>
      </c>
      <c r="AY68" s="2">
        <v>2.5985568006018145E-2</v>
      </c>
      <c r="AZ68" s="3"/>
    </row>
    <row r="69" spans="1:52" x14ac:dyDescent="0.35">
      <c r="A69" t="s">
        <v>47</v>
      </c>
      <c r="B69" t="s">
        <v>46</v>
      </c>
      <c r="C69" t="s">
        <v>3</v>
      </c>
      <c r="E69" t="s">
        <v>3</v>
      </c>
      <c r="F69" s="32"/>
      <c r="G69" s="6">
        <f>IF(H69="ND","ND",(H69*$H$34)+IF(V69="ND","ND",(V69*$V$34)))</f>
        <v>7.2155195914734858</v>
      </c>
      <c r="H69" s="4">
        <f t="shared" si="1"/>
        <v>8.7265243002216035</v>
      </c>
      <c r="I69" s="3">
        <f t="shared" si="2"/>
        <v>9.5926584247076114</v>
      </c>
      <c r="J69" s="3">
        <f t="shared" si="3"/>
        <v>-0.10183539382309736</v>
      </c>
      <c r="K69" s="5">
        <v>641</v>
      </c>
      <c r="L69" s="3">
        <f t="shared" si="4"/>
        <v>5.2619878022775692</v>
      </c>
      <c r="M69" s="3">
        <f t="shared" si="5"/>
        <v>-1.1845030494306077</v>
      </c>
      <c r="N69" s="2">
        <v>3.4886815230807056E-2</v>
      </c>
      <c r="O69" s="4" t="str">
        <f t="shared" si="6"/>
        <v>ND</v>
      </c>
      <c r="P69" s="3" t="str">
        <f t="shared" si="7"/>
        <v>ND</v>
      </c>
      <c r="Q69" s="3" t="str">
        <f t="shared" si="8"/>
        <v>ND</v>
      </c>
      <c r="R69" s="2" t="s">
        <v>0</v>
      </c>
      <c r="S69" s="3" t="str">
        <f t="shared" si="9"/>
        <v>ND</v>
      </c>
      <c r="T69" s="3" t="str">
        <f t="shared" si="10"/>
        <v>ND</v>
      </c>
      <c r="U69" s="2" t="s">
        <v>0</v>
      </c>
      <c r="V69" s="4">
        <f t="shared" si="11"/>
        <v>12.416366237949482</v>
      </c>
      <c r="W69" s="3">
        <f t="shared" si="12"/>
        <v>13.050851041964076</v>
      </c>
      <c r="X69" s="3">
        <f t="shared" si="13"/>
        <v>0.76271276049101933</v>
      </c>
      <c r="Y69" s="2">
        <v>0.54</v>
      </c>
      <c r="Z69" s="3">
        <f t="shared" si="14"/>
        <v>9.878427021891099</v>
      </c>
      <c r="AA69" s="3">
        <f t="shared" si="15"/>
        <v>-3.0393244527225294E-2</v>
      </c>
      <c r="AB69" s="2">
        <v>-1.7554767179059461E-2</v>
      </c>
      <c r="AC69" s="1"/>
      <c r="AD69" s="6">
        <f>IF(AE69="ND","ND",(AE69*$AE$34)+IF(AS69="ND","ND",(AS69*$AS$34)))</f>
        <v>7.9654178343449997</v>
      </c>
      <c r="AE69" s="4">
        <f t="shared" si="17"/>
        <v>10.149804174036973</v>
      </c>
      <c r="AF69" s="3">
        <f t="shared" si="18"/>
        <v>10.149804174036973</v>
      </c>
      <c r="AG69" s="3">
        <f t="shared" si="19"/>
        <v>3.7451043509243234E-2</v>
      </c>
      <c r="AH69" s="5">
        <v>540</v>
      </c>
      <c r="AI69" s="3" t="str">
        <f t="shared" si="20"/>
        <v>ND</v>
      </c>
      <c r="AJ69" s="3" t="str">
        <f t="shared" si="21"/>
        <v>ND</v>
      </c>
      <c r="AK69" s="5" t="s">
        <v>0</v>
      </c>
      <c r="AL69" s="4" t="str">
        <f t="shared" si="22"/>
        <v>ND</v>
      </c>
      <c r="AM69" s="3" t="str">
        <f t="shared" si="23"/>
        <v>ND</v>
      </c>
      <c r="AN69" s="3" t="str">
        <f t="shared" si="24"/>
        <v>ND</v>
      </c>
      <c r="AO69" s="2" t="s">
        <v>0</v>
      </c>
      <c r="AP69" s="3" t="str">
        <f t="shared" si="25"/>
        <v>ND</v>
      </c>
      <c r="AQ69" s="3" t="str">
        <f t="shared" si="26"/>
        <v>ND</v>
      </c>
      <c r="AR69" s="2" t="s">
        <v>0</v>
      </c>
      <c r="AS69" s="4">
        <f t="shared" si="27"/>
        <v>13.018320549100702</v>
      </c>
      <c r="AT69" s="3">
        <f t="shared" si="28"/>
        <v>13.750874577748739</v>
      </c>
      <c r="AU69" s="3">
        <f t="shared" si="29"/>
        <v>0.93771864443718456</v>
      </c>
      <c r="AV69" s="2">
        <v>0.59</v>
      </c>
      <c r="AW69" s="3">
        <f t="shared" si="30"/>
        <v>10.088104434508548</v>
      </c>
      <c r="AX69" s="3">
        <f t="shared" si="31"/>
        <v>2.2026108627136998E-2</v>
      </c>
      <c r="AY69" s="2">
        <v>-1.6396405007257142E-2</v>
      </c>
      <c r="AZ69" s="1"/>
    </row>
    <row r="70" spans="1:52" x14ac:dyDescent="0.35">
      <c r="A70" t="s">
        <v>45</v>
      </c>
      <c r="B70" t="s">
        <v>44</v>
      </c>
      <c r="C70" t="s">
        <v>3</v>
      </c>
      <c r="E70" t="s">
        <v>3</v>
      </c>
      <c r="G70" s="6">
        <f>IF(H70="ND","ND",(H70*$H$34)+IF(V70="ND","ND",(V70*$V$34)))</f>
        <v>5.1087857077452075</v>
      </c>
      <c r="H70" s="4">
        <f t="shared" si="1"/>
        <v>8.4754225640453598</v>
      </c>
      <c r="I70" s="3">
        <f t="shared" si="2"/>
        <v>8.6140993639300856</v>
      </c>
      <c r="J70" s="3">
        <f t="shared" si="3"/>
        <v>-0.3464751590174785</v>
      </c>
      <c r="K70" s="5">
        <v>259</v>
      </c>
      <c r="L70" s="3">
        <f t="shared" si="4"/>
        <v>7.9207153645064512</v>
      </c>
      <c r="M70" s="3">
        <f t="shared" si="5"/>
        <v>-0.51982115887338731</v>
      </c>
      <c r="N70" s="2">
        <v>6.5044102740563714E-2</v>
      </c>
      <c r="O70" s="4" t="str">
        <f t="shared" si="6"/>
        <v>ND</v>
      </c>
      <c r="P70" s="3" t="str">
        <f t="shared" si="7"/>
        <v>ND</v>
      </c>
      <c r="Q70" s="3" t="str">
        <f t="shared" si="8"/>
        <v>ND</v>
      </c>
      <c r="R70" s="2" t="s">
        <v>0</v>
      </c>
      <c r="S70" s="3" t="str">
        <f t="shared" si="9"/>
        <v>ND</v>
      </c>
      <c r="T70" s="3" t="str">
        <f t="shared" si="10"/>
        <v>ND</v>
      </c>
      <c r="U70" s="2" t="s">
        <v>0</v>
      </c>
      <c r="V70" s="4">
        <f t="shared" si="11"/>
        <v>5.7287222737568788</v>
      </c>
      <c r="W70" s="3">
        <f t="shared" si="12"/>
        <v>6.4883656715211657</v>
      </c>
      <c r="X70" s="3">
        <f t="shared" si="13"/>
        <v>-0.87790858211970857</v>
      </c>
      <c r="Y70" s="2">
        <v>0.2</v>
      </c>
      <c r="Z70" s="3">
        <f t="shared" si="14"/>
        <v>2.690148682699733</v>
      </c>
      <c r="AA70" s="3">
        <f t="shared" si="15"/>
        <v>-1.8274628293250668</v>
      </c>
      <c r="AB70" s="2">
        <v>-0.16062167251461246</v>
      </c>
      <c r="AC70" s="1"/>
      <c r="AD70" s="6">
        <f>IF(AE70="ND","ND",(AE70*$AE$34)+IF(AS70="ND","ND",(AS70*$AS$34)))</f>
        <v>6.662729538660586</v>
      </c>
      <c r="AE70" s="4">
        <f t="shared" si="17"/>
        <v>8.6976173361917937</v>
      </c>
      <c r="AF70" s="3">
        <f t="shared" si="18"/>
        <v>8.6976173361917937</v>
      </c>
      <c r="AG70" s="3">
        <f t="shared" si="19"/>
        <v>-0.32559566595205158</v>
      </c>
      <c r="AH70" s="5">
        <v>189</v>
      </c>
      <c r="AI70" s="3" t="str">
        <f t="shared" si="20"/>
        <v>ND</v>
      </c>
      <c r="AJ70" s="3" t="str">
        <f t="shared" si="21"/>
        <v>ND</v>
      </c>
      <c r="AK70" s="5" t="s">
        <v>0</v>
      </c>
      <c r="AL70" s="4" t="str">
        <f t="shared" si="22"/>
        <v>ND</v>
      </c>
      <c r="AM70" s="3" t="str">
        <f t="shared" si="23"/>
        <v>ND</v>
      </c>
      <c r="AN70" s="3" t="str">
        <f t="shared" si="24"/>
        <v>ND</v>
      </c>
      <c r="AO70" s="2" t="s">
        <v>0</v>
      </c>
      <c r="AP70" s="3" t="str">
        <f t="shared" si="25"/>
        <v>ND</v>
      </c>
      <c r="AQ70" s="3" t="str">
        <f t="shared" si="26"/>
        <v>ND</v>
      </c>
      <c r="AR70" s="2" t="s">
        <v>0</v>
      </c>
      <c r="AS70" s="4">
        <f t="shared" si="27"/>
        <v>10.612275347279562</v>
      </c>
      <c r="AT70" s="3">
        <f t="shared" si="28"/>
        <v>11.535010674833408</v>
      </c>
      <c r="AU70" s="3">
        <f t="shared" si="29"/>
        <v>0.38375266870835201</v>
      </c>
      <c r="AV70" s="2">
        <v>0.48</v>
      </c>
      <c r="AW70" s="3">
        <f t="shared" si="30"/>
        <v>6.9213340370641765</v>
      </c>
      <c r="AX70" s="3">
        <f t="shared" si="31"/>
        <v>-0.76966649073395588</v>
      </c>
      <c r="AY70" s="2">
        <v>-7.1682233277444163E-2</v>
      </c>
      <c r="AZ70" s="1"/>
    </row>
    <row r="71" spans="1:52" x14ac:dyDescent="0.35">
      <c r="A71" t="s">
        <v>43</v>
      </c>
      <c r="B71" t="s">
        <v>42</v>
      </c>
      <c r="C71" t="s">
        <v>3</v>
      </c>
      <c r="D71" t="s">
        <v>3</v>
      </c>
      <c r="E71" t="s">
        <v>3</v>
      </c>
      <c r="F71" t="s">
        <v>3</v>
      </c>
      <c r="G71" s="6">
        <f>IF(H71="ND","ND",(H71*$H$34)+IF(O71="ND","ND",(O71*$O$34)+IF(V71="ND","ND",(V71*$V$34))))</f>
        <v>11.874155561536167</v>
      </c>
      <c r="H71" s="4">
        <f t="shared" si="1"/>
        <v>11.376412922416291</v>
      </c>
      <c r="I71" s="3">
        <f t="shared" si="2"/>
        <v>10.443133838786506</v>
      </c>
      <c r="J71" s="3">
        <f t="shared" si="3"/>
        <v>0.11078345969662654</v>
      </c>
      <c r="K71" s="5">
        <v>973</v>
      </c>
      <c r="L71" s="3">
        <f t="shared" si="4"/>
        <v>15.109529256935428</v>
      </c>
      <c r="M71" s="3">
        <f t="shared" si="5"/>
        <v>1.277382314233857</v>
      </c>
      <c r="N71" s="2">
        <v>0.14658503626380459</v>
      </c>
      <c r="O71" s="4">
        <f t="shared" si="6"/>
        <v>13.816315162599729</v>
      </c>
      <c r="P71" s="3">
        <f t="shared" si="7"/>
        <v>14.3650958376675</v>
      </c>
      <c r="Q71" s="3">
        <f t="shared" si="8"/>
        <v>1.091273959416875</v>
      </c>
      <c r="R71" s="2">
        <v>0.73</v>
      </c>
      <c r="S71" s="3">
        <f t="shared" si="9"/>
        <v>11.621192462328636</v>
      </c>
      <c r="T71" s="3">
        <f t="shared" si="10"/>
        <v>0.40529811558215917</v>
      </c>
      <c r="U71" s="2">
        <v>2.4999999999999911E-2</v>
      </c>
      <c r="V71" s="4">
        <f t="shared" si="11"/>
        <v>10.595652812632437</v>
      </c>
      <c r="W71" s="3">
        <f t="shared" si="12"/>
        <v>10.927694010350194</v>
      </c>
      <c r="X71" s="3">
        <f t="shared" si="13"/>
        <v>0.23192350258754837</v>
      </c>
      <c r="Y71" s="2">
        <v>0.43</v>
      </c>
      <c r="Z71" s="3">
        <f t="shared" si="14"/>
        <v>9.2674880217614071</v>
      </c>
      <c r="AA71" s="3">
        <f t="shared" si="15"/>
        <v>-0.18312799455964832</v>
      </c>
      <c r="AB71" s="2">
        <v>-2.9714167243023115E-2</v>
      </c>
      <c r="AC71" s="3"/>
      <c r="AD71" s="6">
        <f>IF(AE71="ND","ND",(AE71*$AE$34)+IF(AL71="ND","ND",(AL71*$AL$34)+IF(AS71="ND","ND",(AS71*$AS$34))))</f>
        <v>11.458385701890315</v>
      </c>
      <c r="AE71" s="4">
        <f t="shared" si="17"/>
        <v>9.9470772365600109</v>
      </c>
      <c r="AF71" s="3">
        <f t="shared" si="18"/>
        <v>9.9470772365600109</v>
      </c>
      <c r="AG71" s="3">
        <f t="shared" si="19"/>
        <v>-1.3230690859997349E-2</v>
      </c>
      <c r="AH71" s="5">
        <v>491</v>
      </c>
      <c r="AI71" s="3" t="str">
        <f t="shared" si="20"/>
        <v>ND</v>
      </c>
      <c r="AJ71" s="3" t="str">
        <f t="shared" si="21"/>
        <v>ND</v>
      </c>
      <c r="AK71" s="5" t="s">
        <v>0</v>
      </c>
      <c r="AL71" s="4">
        <f t="shared" si="22"/>
        <v>13.466226108942195</v>
      </c>
      <c r="AM71" s="3">
        <f t="shared" si="23"/>
        <v>13.466226108942195</v>
      </c>
      <c r="AN71" s="3">
        <f t="shared" si="24"/>
        <v>0.86655652723554877</v>
      </c>
      <c r="AO71" s="2">
        <v>0.66134397070382112</v>
      </c>
      <c r="AP71" s="3" t="str">
        <f t="shared" si="25"/>
        <v>ND</v>
      </c>
      <c r="AQ71" s="3" t="str">
        <f t="shared" si="26"/>
        <v>ND</v>
      </c>
      <c r="AR71" s="2" t="s">
        <v>0</v>
      </c>
      <c r="AS71" s="4">
        <f t="shared" si="27"/>
        <v>11.465623248612175</v>
      </c>
      <c r="AT71" s="3">
        <f t="shared" si="28"/>
        <v>11.937895020818013</v>
      </c>
      <c r="AU71" s="3">
        <f t="shared" si="29"/>
        <v>0.48447375520450348</v>
      </c>
      <c r="AV71" s="2">
        <v>0.5</v>
      </c>
      <c r="AW71" s="3">
        <f t="shared" si="30"/>
        <v>9.5765361597888141</v>
      </c>
      <c r="AX71" s="3">
        <f t="shared" si="31"/>
        <v>-0.10586596005279635</v>
      </c>
      <c r="AY71" s="2">
        <v>-2.5327420595711359E-2</v>
      </c>
      <c r="AZ71" s="3"/>
    </row>
    <row r="72" spans="1:52" x14ac:dyDescent="0.35">
      <c r="A72" t="s">
        <v>41</v>
      </c>
      <c r="B72" t="s">
        <v>40</v>
      </c>
      <c r="C72" t="s">
        <v>3</v>
      </c>
      <c r="E72" t="s">
        <v>3</v>
      </c>
      <c r="F72" t="s">
        <v>3</v>
      </c>
      <c r="G72" s="6">
        <f>IF(H72="ND","ND",(H72*$H$34)+IF(O72="ND","ND",(O72*$O$34)+IF(V72="ND","ND",(V72*$V$34))))</f>
        <v>9.0540485882784445</v>
      </c>
      <c r="H72" s="4">
        <f t="shared" si="1"/>
        <v>10.03732557372409</v>
      </c>
      <c r="I72" s="3">
        <f t="shared" si="2"/>
        <v>10.179281526587332</v>
      </c>
      <c r="J72" s="3">
        <f t="shared" si="3"/>
        <v>4.4820381646832677E-2</v>
      </c>
      <c r="K72" s="5">
        <v>870</v>
      </c>
      <c r="L72" s="3">
        <f t="shared" si="4"/>
        <v>9.4695017622711219</v>
      </c>
      <c r="M72" s="3">
        <f t="shared" si="5"/>
        <v>-0.13262455943221932</v>
      </c>
      <c r="N72" s="2">
        <v>8.2611602830506614E-2</v>
      </c>
      <c r="O72" s="4">
        <f t="shared" si="6"/>
        <v>9.3929276803478121</v>
      </c>
      <c r="P72" s="3">
        <f t="shared" si="7"/>
        <v>8.347979113744298</v>
      </c>
      <c r="Q72" s="3">
        <f t="shared" si="8"/>
        <v>-0.41300522156392572</v>
      </c>
      <c r="R72" s="2">
        <v>0.45</v>
      </c>
      <c r="S72" s="3">
        <f t="shared" si="9"/>
        <v>13.572721946761867</v>
      </c>
      <c r="T72" s="3">
        <f t="shared" si="10"/>
        <v>0.89318048669046668</v>
      </c>
      <c r="U72" s="2">
        <v>3.6999999999999922E-2</v>
      </c>
      <c r="V72" s="4">
        <f t="shared" si="11"/>
        <v>7.4041335156148822</v>
      </c>
      <c r="W72" s="3">
        <f t="shared" si="12"/>
        <v>6.6813799471224273</v>
      </c>
      <c r="X72" s="3">
        <f t="shared" si="13"/>
        <v>-0.82965501321939317</v>
      </c>
      <c r="Y72" s="2">
        <v>0.21</v>
      </c>
      <c r="Z72" s="3">
        <f t="shared" si="14"/>
        <v>10.295147789584696</v>
      </c>
      <c r="AA72" s="3">
        <f t="shared" si="15"/>
        <v>7.3786947396174182E-2</v>
      </c>
      <c r="AB72" s="2">
        <v>-9.2608548109296418E-3</v>
      </c>
      <c r="AC72" s="3"/>
      <c r="AD72" s="6">
        <f>IF(AE72="ND","ND",(AE72*$AE$34)+IF(AL72="ND","ND",(AL72*$AL$34)+IF(AS72="ND","ND",(AS72*$AS$34))))</f>
        <v>8.436898195033379</v>
      </c>
      <c r="AE72" s="4">
        <f t="shared" si="17"/>
        <v>10.335981973760713</v>
      </c>
      <c r="AF72" s="3">
        <f t="shared" si="18"/>
        <v>10.335981973760713</v>
      </c>
      <c r="AG72" s="3">
        <f t="shared" si="19"/>
        <v>8.3995493440178468E-2</v>
      </c>
      <c r="AH72" s="5">
        <v>585</v>
      </c>
      <c r="AI72" s="3" t="str">
        <f t="shared" si="20"/>
        <v>ND</v>
      </c>
      <c r="AJ72" s="3" t="str">
        <f t="shared" si="21"/>
        <v>ND</v>
      </c>
      <c r="AK72" s="5" t="s">
        <v>0</v>
      </c>
      <c r="AL72" s="4">
        <f t="shared" si="22"/>
        <v>7.5761138952297697</v>
      </c>
      <c r="AM72" s="3">
        <f t="shared" si="23"/>
        <v>7.5761138952297697</v>
      </c>
      <c r="AN72" s="3">
        <f t="shared" si="24"/>
        <v>-0.60597152619255756</v>
      </c>
      <c r="AO72" s="2">
        <v>0.38913248567469705</v>
      </c>
      <c r="AP72" s="3" t="str">
        <f t="shared" si="25"/>
        <v>ND</v>
      </c>
      <c r="AQ72" s="3" t="str">
        <f t="shared" si="26"/>
        <v>ND</v>
      </c>
      <c r="AR72" s="2" t="s">
        <v>0</v>
      </c>
      <c r="AS72" s="4">
        <f t="shared" si="27"/>
        <v>6.7655707898672119</v>
      </c>
      <c r="AT72" s="3">
        <f t="shared" si="28"/>
        <v>6.2975141770335359</v>
      </c>
      <c r="AU72" s="3">
        <f t="shared" si="29"/>
        <v>-0.92562145574161603</v>
      </c>
      <c r="AV72" s="2">
        <v>0.22</v>
      </c>
      <c r="AW72" s="3">
        <f t="shared" si="30"/>
        <v>8.6377972412019126</v>
      </c>
      <c r="AX72" s="3">
        <f t="shared" si="31"/>
        <v>-0.34055068969952185</v>
      </c>
      <c r="AY72" s="2">
        <v>-4.1716028587443166E-2</v>
      </c>
      <c r="AZ72" s="3"/>
    </row>
    <row r="73" spans="1:52" x14ac:dyDescent="0.35">
      <c r="A73" s="16" t="s">
        <v>37</v>
      </c>
      <c r="B73" s="31"/>
      <c r="C73" s="31"/>
      <c r="D73" s="31"/>
      <c r="E73" s="31"/>
      <c r="F73" s="31"/>
      <c r="G73" s="14" t="str">
        <f>IF(H73="ND","ND",(H73*$H$34)+IF(O73="ND","ND",(O73*$O$34)))</f>
        <v>ND</v>
      </c>
      <c r="H73" s="6" t="str">
        <f t="shared" si="1"/>
        <v>ND</v>
      </c>
      <c r="I73" s="11" t="s">
        <v>0</v>
      </c>
      <c r="J73" s="11" t="s">
        <v>0</v>
      </c>
      <c r="K73" s="10" t="s">
        <v>0</v>
      </c>
      <c r="L73" s="11" t="s">
        <v>0</v>
      </c>
      <c r="M73" s="11" t="s">
        <v>0</v>
      </c>
      <c r="N73" s="30" t="s">
        <v>0</v>
      </c>
      <c r="O73" s="6" t="str">
        <f t="shared" si="6"/>
        <v>ND</v>
      </c>
      <c r="P73" s="11" t="s">
        <v>0</v>
      </c>
      <c r="Q73" s="11" t="s">
        <v>0</v>
      </c>
      <c r="R73" s="10" t="s">
        <v>0</v>
      </c>
      <c r="S73" s="11" t="s">
        <v>0</v>
      </c>
      <c r="T73" s="11" t="s">
        <v>0</v>
      </c>
      <c r="U73" s="10" t="s">
        <v>0</v>
      </c>
      <c r="V73" s="6" t="str">
        <f t="shared" si="11"/>
        <v>ND</v>
      </c>
      <c r="W73" s="11" t="str">
        <f t="shared" si="12"/>
        <v>ND</v>
      </c>
      <c r="X73" s="11" t="str">
        <f t="shared" si="13"/>
        <v>ND</v>
      </c>
      <c r="Y73" s="10" t="s">
        <v>0</v>
      </c>
      <c r="Z73" s="11" t="str">
        <f t="shared" si="14"/>
        <v>ND</v>
      </c>
      <c r="AA73" s="11" t="str">
        <f t="shared" si="15"/>
        <v>ND</v>
      </c>
      <c r="AB73" s="10" t="s">
        <v>0</v>
      </c>
      <c r="AC73" s="3"/>
      <c r="AD73" s="14" t="str">
        <f>IF(AE73="ND","ND",(AE73*$AE$34)+IF(AL73="ND","ND",(AL73*$AL$34)+IF(AS73="ND","ND",(AS73*$AS$34))))</f>
        <v>ND</v>
      </c>
      <c r="AE73" s="6" t="str">
        <f t="shared" si="17"/>
        <v>ND</v>
      </c>
      <c r="AF73" s="11" t="s">
        <v>0</v>
      </c>
      <c r="AG73" s="11" t="s">
        <v>0</v>
      </c>
      <c r="AH73" s="12" t="s">
        <v>0</v>
      </c>
      <c r="AI73" s="11" t="str">
        <f t="shared" si="20"/>
        <v>ND</v>
      </c>
      <c r="AJ73" s="11" t="str">
        <f t="shared" si="21"/>
        <v>ND</v>
      </c>
      <c r="AK73" s="13" t="s">
        <v>0</v>
      </c>
      <c r="AL73" s="6" t="str">
        <f t="shared" si="22"/>
        <v>ND</v>
      </c>
      <c r="AM73" s="11" t="str">
        <f t="shared" si="23"/>
        <v>ND</v>
      </c>
      <c r="AN73" s="11" t="str">
        <f t="shared" si="24"/>
        <v>ND</v>
      </c>
      <c r="AO73" s="12" t="s">
        <v>0</v>
      </c>
      <c r="AP73" s="11" t="str">
        <f t="shared" si="25"/>
        <v>ND</v>
      </c>
      <c r="AQ73" s="11" t="str">
        <f t="shared" si="26"/>
        <v>ND</v>
      </c>
      <c r="AR73" s="12" t="s">
        <v>0</v>
      </c>
      <c r="AS73" s="6" t="str">
        <f t="shared" si="27"/>
        <v>ND</v>
      </c>
      <c r="AT73" s="11" t="str">
        <f t="shared" si="28"/>
        <v>ND</v>
      </c>
      <c r="AU73" s="11" t="str">
        <f t="shared" si="29"/>
        <v>ND</v>
      </c>
      <c r="AV73" s="10" t="s">
        <v>0</v>
      </c>
      <c r="AW73" s="11" t="str">
        <f t="shared" si="30"/>
        <v>ND</v>
      </c>
      <c r="AX73" s="11" t="str">
        <f t="shared" si="31"/>
        <v>ND</v>
      </c>
      <c r="AY73" s="10" t="s">
        <v>0</v>
      </c>
      <c r="AZ73" s="3"/>
    </row>
    <row r="74" spans="1:52" x14ac:dyDescent="0.35">
      <c r="A74" t="s">
        <v>39</v>
      </c>
      <c r="B74" t="s">
        <v>38</v>
      </c>
      <c r="D74" t="s">
        <v>3</v>
      </c>
      <c r="E74" t="s">
        <v>3</v>
      </c>
      <c r="F74" t="s">
        <v>3</v>
      </c>
      <c r="G74" s="6">
        <f>IF(H74="ND","ND",(H74*$H$34))</f>
        <v>4.2833246452968901</v>
      </c>
      <c r="H74" s="4">
        <f t="shared" si="1"/>
        <v>10.708311613242225</v>
      </c>
      <c r="I74" s="3">
        <f>IF(K74="ND","ND",MIN(MAX((K74-$K$34)/$J$34,-2.5),2.5)*4+10)</f>
        <v>9.9000591767843193</v>
      </c>
      <c r="J74" s="3">
        <f>IF(K74="ND","ND",(K74-$K$34)/$J$34)</f>
        <v>-2.4985205803920049E-2</v>
      </c>
      <c r="K74" s="5">
        <v>761</v>
      </c>
      <c r="L74" s="3">
        <f>IF(N74="ND","ND",MIN(MAX((N74-$N$34)/$M$34,-2.5),2.5)*4+10)</f>
        <v>13.941321359073847</v>
      </c>
      <c r="M74" s="3">
        <f>IF(N74="ND","ND",(N74-$N$34)/$M$34)</f>
        <v>0.98533033976846152</v>
      </c>
      <c r="N74" s="2">
        <v>0.13333434373423758</v>
      </c>
      <c r="O74" s="4" t="str">
        <f t="shared" si="6"/>
        <v>ND</v>
      </c>
      <c r="P74" s="3" t="str">
        <f>IF(R74="ND","ND",MIN(MAX((R74-$R$34)/$Q$34,-2.5),2.5)*4+10)</f>
        <v>ND</v>
      </c>
      <c r="Q74" s="3" t="str">
        <f>IF(R74="ND","ND",(R74-$R$34)/$Q$34)</f>
        <v>ND</v>
      </c>
      <c r="R74" s="2" t="s">
        <v>0</v>
      </c>
      <c r="S74" s="3" t="str">
        <f>IF(U74="ND","ND",MIN(MAX((U74-$U$34)/$T$34,-2.5),2.5)*4+10)</f>
        <v>ND</v>
      </c>
      <c r="T74" s="3" t="str">
        <f>IF(U74="ND","ND",(U74-$U$34)/$T$34)</f>
        <v>ND</v>
      </c>
      <c r="U74" s="2" t="s">
        <v>0</v>
      </c>
      <c r="V74" s="4" t="str">
        <f t="shared" si="11"/>
        <v>ND</v>
      </c>
      <c r="W74" s="3" t="str">
        <f t="shared" si="12"/>
        <v>ND</v>
      </c>
      <c r="X74" s="3" t="str">
        <f t="shared" si="13"/>
        <v>ND</v>
      </c>
      <c r="Y74" s="2" t="s">
        <v>0</v>
      </c>
      <c r="Z74" s="3" t="str">
        <f t="shared" si="14"/>
        <v>ND</v>
      </c>
      <c r="AA74" s="3" t="str">
        <f t="shared" si="15"/>
        <v>ND</v>
      </c>
      <c r="AB74" s="2" t="s">
        <v>0</v>
      </c>
      <c r="AC74" s="1"/>
      <c r="AD74" s="6">
        <f>IF(AE74="ND","ND",(AE74*$AE$34))</f>
        <v>3.8398181374969447</v>
      </c>
      <c r="AE74" s="4">
        <f t="shared" si="17"/>
        <v>9.5995453437423617</v>
      </c>
      <c r="AF74" s="3">
        <f>IF(AH74="ND","ND",MIN(MAX((AH74-$AH$34)/$AG$34,-2.5),2.5)*4+10)</f>
        <v>9.5995453437423617</v>
      </c>
      <c r="AG74" s="3">
        <f>IF(AH74="ND","ND",(AH74-$AH$34)/$AG$34)</f>
        <v>-0.10011366406440977</v>
      </c>
      <c r="AH74" s="5">
        <v>407</v>
      </c>
      <c r="AI74" s="3" t="str">
        <f t="shared" si="20"/>
        <v>ND</v>
      </c>
      <c r="AJ74" s="3" t="str">
        <f t="shared" si="21"/>
        <v>ND</v>
      </c>
      <c r="AK74" s="5" t="s">
        <v>0</v>
      </c>
      <c r="AL74" s="4" t="str">
        <f t="shared" si="22"/>
        <v>ND</v>
      </c>
      <c r="AM74" s="3" t="str">
        <f t="shared" si="23"/>
        <v>ND</v>
      </c>
      <c r="AN74" s="3" t="str">
        <f t="shared" si="24"/>
        <v>ND</v>
      </c>
      <c r="AO74" s="2" t="s">
        <v>0</v>
      </c>
      <c r="AP74" s="3" t="str">
        <f t="shared" si="25"/>
        <v>ND</v>
      </c>
      <c r="AQ74" s="3" t="str">
        <f t="shared" si="26"/>
        <v>ND</v>
      </c>
      <c r="AR74" s="2" t="s">
        <v>0</v>
      </c>
      <c r="AS74" s="4" t="str">
        <f t="shared" si="27"/>
        <v>ND</v>
      </c>
      <c r="AT74" s="3" t="str">
        <f t="shared" si="28"/>
        <v>ND</v>
      </c>
      <c r="AU74" s="3" t="str">
        <f t="shared" si="29"/>
        <v>ND</v>
      </c>
      <c r="AV74" s="2" t="s">
        <v>0</v>
      </c>
      <c r="AW74" s="3" t="str">
        <f t="shared" si="30"/>
        <v>ND</v>
      </c>
      <c r="AX74" s="3" t="str">
        <f t="shared" si="31"/>
        <v>ND</v>
      </c>
      <c r="AY74" s="2" t="s">
        <v>0</v>
      </c>
      <c r="AZ74" s="1"/>
    </row>
    <row r="75" spans="1:52" x14ac:dyDescent="0.35">
      <c r="A75" t="s">
        <v>36</v>
      </c>
      <c r="B75" t="s">
        <v>9</v>
      </c>
      <c r="G75" s="6">
        <f>IF(H75="ND","ND",(H75*$H$34)+IF(O75="ND","ND",(O75*$O$34)+IF(V75="ND","ND",(V75*$V$34))))</f>
        <v>13.325737205903263</v>
      </c>
      <c r="H75" s="4">
        <f t="shared" si="1"/>
        <v>18.200005599716263</v>
      </c>
      <c r="I75" s="3">
        <f>IF(K75="ND","ND",MIN(MAX((K75-$K$34)/$J$34,-2.5),2.5)*4+10)</f>
        <v>20</v>
      </c>
      <c r="J75" s="3">
        <f>IF(K75="ND","ND",(K75-$K$34)/$J$34)</f>
        <v>5.8124269924860901</v>
      </c>
      <c r="K75" s="5">
        <v>9876</v>
      </c>
      <c r="L75" s="3">
        <f>IF(N75="ND","ND",MIN(MAX((N75-$N$34)/$M$34,-2.5),2.5)*4+10)</f>
        <v>11.000027998581315</v>
      </c>
      <c r="M75" s="3">
        <f>IF(N75="ND","ND",(N75-$N$34)/$M$34)</f>
        <v>0.25000699964532858</v>
      </c>
      <c r="N75" s="2">
        <v>9.9971982436658502E-2</v>
      </c>
      <c r="O75" s="4">
        <f t="shared" si="6"/>
        <v>10.038762670744742</v>
      </c>
      <c r="P75" s="3">
        <f>IF(R75="ND","ND",MIN(MAX((R75-$R$34)/$Q$34,-2.5),2.5)*4+10)</f>
        <v>10.496949372288299</v>
      </c>
      <c r="Q75" s="3">
        <f>IF(R75="ND","ND",(R75-$R$34)/$Q$34)</f>
        <v>0.12423734307207482</v>
      </c>
      <c r="R75" s="2">
        <v>0.55000000000000004</v>
      </c>
      <c r="S75" s="3">
        <f>IF(U75="ND","ND",MIN(MAX((U75-$U$34)/$T$34,-2.5),2.5)*4+10)</f>
        <v>8.206015864570503</v>
      </c>
      <c r="T75" s="3">
        <f>IF(U75="ND","ND",(U75-$U$34)/$T$34)</f>
        <v>-0.44849603385737447</v>
      </c>
      <c r="U75" s="2">
        <v>4.0000000000000036E-3</v>
      </c>
      <c r="V75" s="4">
        <f t="shared" si="11"/>
        <v>10.113687215977778</v>
      </c>
      <c r="W75" s="3">
        <f t="shared" si="12"/>
        <v>9.9197305710991586</v>
      </c>
      <c r="X75" s="3">
        <f t="shared" si="13"/>
        <v>-2.006735722521049E-2</v>
      </c>
      <c r="Y75" s="2">
        <v>0.37777777777777777</v>
      </c>
      <c r="Z75" s="3">
        <f t="shared" si="14"/>
        <v>10.889513795492258</v>
      </c>
      <c r="AA75" s="3">
        <f t="shared" si="15"/>
        <v>0.22237844887306465</v>
      </c>
      <c r="AB75" s="2">
        <v>2.5686961732374058E-3</v>
      </c>
      <c r="AC75" s="3"/>
      <c r="AD75" s="6">
        <f>IF(AE75="ND","ND",(AE75*$AE$34)+IF(AL75="ND","ND",(AL75*$AL$34)+IF(AS75="ND","ND",(AS75*$AS$34))))</f>
        <v>14.17536764196935</v>
      </c>
      <c r="AE75" s="4">
        <f t="shared" si="17"/>
        <v>20</v>
      </c>
      <c r="AF75" s="3">
        <f>IF(AH75="ND","ND",MIN(MAX((AH75-$AH$34)/$AG$34,-2.5),2.5)*4+10)</f>
        <v>20</v>
      </c>
      <c r="AG75" s="3">
        <f>IF(AH75="ND","ND",(AH75-$AH$34)/$AG$34)</f>
        <v>5.8224090093697036</v>
      </c>
      <c r="AH75" s="5">
        <v>6133</v>
      </c>
      <c r="AI75" s="3" t="str">
        <f t="shared" si="20"/>
        <v>ND</v>
      </c>
      <c r="AJ75" s="3" t="str">
        <f t="shared" si="21"/>
        <v>ND</v>
      </c>
      <c r="AK75" s="5" t="s">
        <v>0</v>
      </c>
      <c r="AL75" s="4">
        <f t="shared" si="22"/>
        <v>10.868439843262751</v>
      </c>
      <c r="AM75" s="3">
        <f t="shared" si="23"/>
        <v>10.868439843262751</v>
      </c>
      <c r="AN75" s="3">
        <f t="shared" si="24"/>
        <v>0.21710996081568767</v>
      </c>
      <c r="AO75" s="2">
        <v>0.541287300896649</v>
      </c>
      <c r="AP75" s="3" t="str">
        <f t="shared" si="25"/>
        <v>ND</v>
      </c>
      <c r="AQ75" s="3" t="str">
        <f t="shared" si="26"/>
        <v>ND</v>
      </c>
      <c r="AR75" s="2" t="s">
        <v>0</v>
      </c>
      <c r="AS75" s="4">
        <f t="shared" si="27"/>
        <v>9.7161189633017528</v>
      </c>
      <c r="AT75" s="3">
        <f t="shared" si="28"/>
        <v>9.3788333416935767</v>
      </c>
      <c r="AU75" s="3">
        <f t="shared" si="29"/>
        <v>-0.15529166457660587</v>
      </c>
      <c r="AV75" s="2">
        <v>0.37296296296296305</v>
      </c>
      <c r="AW75" s="3">
        <f t="shared" si="30"/>
        <v>11.065261449734457</v>
      </c>
      <c r="AX75" s="3">
        <f t="shared" si="31"/>
        <v>0.26631536243361437</v>
      </c>
      <c r="AY75" s="2">
        <v>6.6291036981769302E-4</v>
      </c>
      <c r="AZ75" s="3"/>
    </row>
    <row r="76" spans="1:52" x14ac:dyDescent="0.35">
      <c r="A76" t="s">
        <v>35</v>
      </c>
      <c r="B76" t="s">
        <v>7</v>
      </c>
      <c r="G76" s="6">
        <f>AVERAGEIF($F$39:$F74,"&lt;&gt;",G39:G74)</f>
        <v>9.4023411641329382</v>
      </c>
      <c r="H76" s="4"/>
      <c r="I76" s="3"/>
      <c r="J76" s="3"/>
      <c r="K76" s="5">
        <v>16073.5</v>
      </c>
      <c r="L76" s="3"/>
      <c r="M76" s="3"/>
      <c r="N76" s="2">
        <v>0.10868601397421518</v>
      </c>
      <c r="O76" s="4"/>
      <c r="P76" s="3"/>
      <c r="Q76" s="3"/>
      <c r="R76" s="2">
        <v>0.52782608695652178</v>
      </c>
      <c r="S76" s="3"/>
      <c r="T76" s="3"/>
      <c r="U76" s="2">
        <v>1.6002785257601237E-2</v>
      </c>
      <c r="V76" s="4"/>
      <c r="W76" s="3"/>
      <c r="X76" s="3"/>
      <c r="Y76" s="2">
        <v>0.29041666666666671</v>
      </c>
      <c r="Z76" s="3"/>
      <c r="AA76" s="3"/>
      <c r="AB76" s="2">
        <v>-5.1098974289849663E-2</v>
      </c>
      <c r="AC76" s="3"/>
      <c r="AD76" s="86">
        <v>9.2669999999999995</v>
      </c>
      <c r="AE76" s="4"/>
      <c r="AF76" s="3"/>
      <c r="AG76" s="3"/>
      <c r="AH76" s="5">
        <v>9595.5</v>
      </c>
      <c r="AI76" s="3"/>
      <c r="AJ76" s="3"/>
      <c r="AK76" s="5" t="s">
        <v>0</v>
      </c>
      <c r="AL76" s="4"/>
      <c r="AM76" s="3"/>
      <c r="AN76" s="3"/>
      <c r="AO76" s="2">
        <v>0.495348961288826</v>
      </c>
      <c r="AP76" s="3"/>
      <c r="AQ76" s="3"/>
      <c r="AR76" s="2" t="s">
        <v>0</v>
      </c>
      <c r="AS76" s="4"/>
      <c r="AT76" s="3"/>
      <c r="AU76" s="3"/>
      <c r="AV76" s="2">
        <v>0.37749999999999995</v>
      </c>
      <c r="AW76" s="3"/>
      <c r="AX76" s="3"/>
      <c r="AY76" s="2">
        <v>4.5406036337560352E-2</v>
      </c>
      <c r="AZ76" s="3"/>
    </row>
    <row r="77" spans="1:52" x14ac:dyDescent="0.35">
      <c r="A77" t="s">
        <v>34</v>
      </c>
      <c r="B77" t="s">
        <v>33</v>
      </c>
      <c r="G77" s="6">
        <f>AVERAGEIF($F$39:$F74,"",G39:G74)</f>
        <v>9.2554087981224882</v>
      </c>
      <c r="H77" s="4"/>
      <c r="I77" s="3"/>
      <c r="J77" s="3"/>
      <c r="K77" s="5">
        <v>4282</v>
      </c>
      <c r="L77" s="3"/>
      <c r="M77" s="3"/>
      <c r="N77" s="2">
        <v>5.208155575782758E-2</v>
      </c>
      <c r="O77" s="4"/>
      <c r="P77" s="3"/>
      <c r="Q77" s="3"/>
      <c r="R77" s="2">
        <v>0.46589285714285711</v>
      </c>
      <c r="S77" s="3"/>
      <c r="T77" s="3"/>
      <c r="U77" s="2">
        <v>-3.3258515738004979E-3</v>
      </c>
      <c r="V77" s="4"/>
      <c r="W77" s="3"/>
      <c r="X77" s="3"/>
      <c r="Y77" s="2">
        <v>0.60949275362318844</v>
      </c>
      <c r="Z77" s="3"/>
      <c r="AA77" s="3"/>
      <c r="AB77" s="2">
        <v>-1.1269655216576191E-2</v>
      </c>
      <c r="AC77" s="3"/>
      <c r="AD77" s="86">
        <v>9.5229999999999997</v>
      </c>
      <c r="AE77" s="4"/>
      <c r="AF77" s="3"/>
      <c r="AG77" s="3"/>
      <c r="AH77" s="5">
        <v>3322</v>
      </c>
      <c r="AI77" s="3"/>
      <c r="AJ77" s="3"/>
      <c r="AK77" s="5" t="s">
        <v>0</v>
      </c>
      <c r="AL77" s="4"/>
      <c r="AM77" s="3"/>
      <c r="AN77" s="3"/>
      <c r="AO77" s="2">
        <v>0.47214269765838718</v>
      </c>
      <c r="AP77" s="3"/>
      <c r="AQ77" s="3"/>
      <c r="AR77" s="2" t="s">
        <v>0</v>
      </c>
      <c r="AS77" s="4"/>
      <c r="AT77" s="3"/>
      <c r="AU77" s="3"/>
      <c r="AV77" s="2">
        <v>0.64502898550724641</v>
      </c>
      <c r="AW77" s="3"/>
      <c r="AX77" s="3"/>
      <c r="AY77" s="2">
        <v>2.0250949942375973E-2</v>
      </c>
      <c r="AZ77" s="3"/>
    </row>
    <row r="78" spans="1:52" x14ac:dyDescent="0.35">
      <c r="G78" s="1"/>
      <c r="H78" s="1"/>
      <c r="I78" s="1"/>
      <c r="J78" s="1"/>
      <c r="K78" s="22"/>
      <c r="L78" s="1"/>
      <c r="M78" s="1"/>
      <c r="N78" s="8"/>
      <c r="O78" s="1"/>
      <c r="P78" s="1"/>
      <c r="Q78" s="1"/>
      <c r="R78" s="8"/>
      <c r="S78" s="1"/>
      <c r="T78" s="1"/>
      <c r="U78" s="8"/>
      <c r="V78" s="1"/>
      <c r="W78" s="1"/>
      <c r="X78" s="1"/>
      <c r="Y78" s="8"/>
      <c r="Z78" s="1"/>
      <c r="AA78" s="1"/>
      <c r="AB78" s="8"/>
      <c r="AC78" s="1"/>
      <c r="AD78" s="1"/>
      <c r="AE78" s="1"/>
      <c r="AF78" s="1"/>
      <c r="AG78" s="1"/>
      <c r="AH78" s="8"/>
      <c r="AI78" s="1"/>
      <c r="AJ78" s="1"/>
      <c r="AK78" s="88"/>
      <c r="AL78" s="1"/>
      <c r="AM78" s="1"/>
      <c r="AN78" s="1"/>
      <c r="AO78" s="1"/>
      <c r="AP78" s="1"/>
      <c r="AQ78" s="1"/>
      <c r="AR78" s="1"/>
      <c r="AS78" s="1"/>
      <c r="AT78" s="1"/>
      <c r="AU78" s="1"/>
      <c r="AV78" s="8"/>
      <c r="AW78" s="1"/>
      <c r="AX78" s="1"/>
      <c r="AY78" s="8"/>
      <c r="AZ78" s="1"/>
    </row>
    <row r="79" spans="1:52" x14ac:dyDescent="0.35">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x14ac:dyDescent="0.35">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7:52" x14ac:dyDescent="0.35">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7:52" x14ac:dyDescent="0.35">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7:52" x14ac:dyDescent="0.35">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row>
  </sheetData>
  <mergeCells count="49">
    <mergeCell ref="W36:Y36"/>
    <mergeCell ref="Z36:AB36"/>
    <mergeCell ref="AT37:AV37"/>
    <mergeCell ref="AM37:AO37"/>
    <mergeCell ref="AD35:AD38"/>
    <mergeCell ref="AT35:AV35"/>
    <mergeCell ref="AI37:AK37"/>
    <mergeCell ref="AF35:AH35"/>
    <mergeCell ref="AI35:AK35"/>
    <mergeCell ref="AF36:AH36"/>
    <mergeCell ref="AI36:AK36"/>
    <mergeCell ref="AL35:AL38"/>
    <mergeCell ref="AF37:AH37"/>
    <mergeCell ref="AP37:AR37"/>
    <mergeCell ref="AW35:AY35"/>
    <mergeCell ref="AT36:AV36"/>
    <mergeCell ref="AW36:AY36"/>
    <mergeCell ref="AM36:AO36"/>
    <mergeCell ref="AP36:AR36"/>
    <mergeCell ref="AM35:AO35"/>
    <mergeCell ref="AP35:AR35"/>
    <mergeCell ref="C37:F37"/>
    <mergeCell ref="I37:K37"/>
    <mergeCell ref="L37:N37"/>
    <mergeCell ref="P37:R37"/>
    <mergeCell ref="S37:U37"/>
    <mergeCell ref="G35:G38"/>
    <mergeCell ref="H35:H38"/>
    <mergeCell ref="O35:O38"/>
    <mergeCell ref="I36:K36"/>
    <mergeCell ref="L36:N36"/>
    <mergeCell ref="P36:R36"/>
    <mergeCell ref="S36:U36"/>
    <mergeCell ref="G29:AB29"/>
    <mergeCell ref="AD29:AY29"/>
    <mergeCell ref="G30:AB30"/>
    <mergeCell ref="AD30:AY30"/>
    <mergeCell ref="I35:K35"/>
    <mergeCell ref="L35:N35"/>
    <mergeCell ref="P35:R35"/>
    <mergeCell ref="S35:U35"/>
    <mergeCell ref="W35:Y35"/>
    <mergeCell ref="Z35:AB35"/>
    <mergeCell ref="V35:V38"/>
    <mergeCell ref="AE35:AE38"/>
    <mergeCell ref="AS35:AS38"/>
    <mergeCell ref="AW37:AY37"/>
    <mergeCell ref="W37:Y37"/>
    <mergeCell ref="Z37:AB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8C680-2814-48C8-808C-E4CCD19588DB}">
  <sheetPr>
    <tabColor rgb="FF7030A0"/>
  </sheetPr>
  <dimension ref="A1:AA111"/>
  <sheetViews>
    <sheetView zoomScale="70" zoomScaleNormal="70" workbookViewId="0">
      <selection activeCell="H29" sqref="H29"/>
    </sheetView>
  </sheetViews>
  <sheetFormatPr defaultColWidth="10.6640625" defaultRowHeight="15.5" x14ac:dyDescent="0.35"/>
  <cols>
    <col min="1" max="1" width="25.83203125" customWidth="1"/>
    <col min="2" max="6" width="10.83203125" customWidth="1"/>
    <col min="7" max="23" width="20.83203125" customWidth="1"/>
    <col min="24" max="29" width="16.33203125" bestFit="1" customWidth="1"/>
  </cols>
  <sheetData>
    <row r="1" spans="1:23" s="156" customFormat="1" ht="22" customHeight="1" x14ac:dyDescent="0.35">
      <c r="A1" s="46" t="s">
        <v>374</v>
      </c>
      <c r="B1" s="154"/>
      <c r="C1" s="154"/>
      <c r="D1" s="154"/>
      <c r="E1" s="154"/>
      <c r="F1" s="154"/>
      <c r="G1" s="155"/>
      <c r="H1" s="155"/>
      <c r="I1" s="155"/>
      <c r="J1" s="155"/>
      <c r="K1" s="155"/>
      <c r="L1" s="155"/>
      <c r="M1" s="155"/>
      <c r="N1" s="155"/>
      <c r="O1" s="155"/>
      <c r="P1" s="155"/>
      <c r="V1" s="155"/>
      <c r="W1" s="155"/>
    </row>
    <row r="2" spans="1:23" x14ac:dyDescent="0.35">
      <c r="A2" s="16" t="s">
        <v>112</v>
      </c>
      <c r="B2" s="16"/>
      <c r="C2" s="16"/>
      <c r="D2" s="16"/>
      <c r="E2" s="16"/>
      <c r="F2" s="16"/>
      <c r="G2" s="34"/>
      <c r="H2" s="34"/>
      <c r="I2" s="34"/>
      <c r="J2" s="34"/>
      <c r="K2" s="34"/>
      <c r="L2" s="34"/>
      <c r="M2" s="34"/>
      <c r="N2" s="34"/>
      <c r="O2" s="34"/>
      <c r="P2" s="34"/>
      <c r="V2" s="34"/>
      <c r="W2" s="34"/>
    </row>
    <row r="3" spans="1:23" x14ac:dyDescent="0.35">
      <c r="A3" s="43" t="s">
        <v>375</v>
      </c>
      <c r="B3" t="s">
        <v>170</v>
      </c>
    </row>
    <row r="4" spans="1:23" x14ac:dyDescent="0.35">
      <c r="A4" s="43" t="s">
        <v>117</v>
      </c>
      <c r="B4" t="s">
        <v>366</v>
      </c>
    </row>
    <row r="5" spans="1:23" x14ac:dyDescent="0.35">
      <c r="A5" s="153" t="s">
        <v>376</v>
      </c>
      <c r="B5" t="s">
        <v>364</v>
      </c>
    </row>
    <row r="6" spans="1:23" x14ac:dyDescent="0.35">
      <c r="A6" s="36" t="s">
        <v>377</v>
      </c>
      <c r="B6" t="s">
        <v>378</v>
      </c>
    </row>
    <row r="7" spans="1:23" x14ac:dyDescent="0.35">
      <c r="A7" s="36" t="s">
        <v>379</v>
      </c>
      <c r="B7" t="s">
        <v>369</v>
      </c>
    </row>
    <row r="8" spans="1:23" x14ac:dyDescent="0.35">
      <c r="A8" s="36" t="s">
        <v>380</v>
      </c>
      <c r="B8" t="s">
        <v>367</v>
      </c>
    </row>
    <row r="9" spans="1:23" x14ac:dyDescent="0.35">
      <c r="A9" s="36" t="s">
        <v>381</v>
      </c>
      <c r="B9" s="41" t="s">
        <v>368</v>
      </c>
      <c r="C9" s="41"/>
      <c r="D9" s="41"/>
      <c r="E9" s="41"/>
      <c r="F9" s="41"/>
      <c r="G9" s="41"/>
      <c r="H9" s="41"/>
      <c r="I9" s="41"/>
      <c r="J9" s="41"/>
      <c r="K9" s="41"/>
      <c r="L9" s="41"/>
      <c r="M9" s="41"/>
      <c r="N9" s="41"/>
      <c r="O9" s="41"/>
      <c r="P9" s="41"/>
      <c r="W9" s="81"/>
    </row>
    <row r="10" spans="1:23" x14ac:dyDescent="0.35">
      <c r="A10" s="36" t="s">
        <v>382</v>
      </c>
      <c r="B10" s="80">
        <v>44398</v>
      </c>
      <c r="C10" s="37"/>
      <c r="D10" s="37"/>
      <c r="E10" s="37"/>
      <c r="F10" s="37"/>
      <c r="G10" s="37"/>
      <c r="H10" s="37"/>
      <c r="I10" s="37"/>
      <c r="J10" s="37"/>
      <c r="K10" s="37"/>
      <c r="L10" s="37"/>
      <c r="M10" s="37"/>
      <c r="N10" s="37"/>
      <c r="O10" s="37"/>
      <c r="P10" s="37"/>
      <c r="W10" s="81"/>
    </row>
    <row r="11" spans="1:23" x14ac:dyDescent="0.35">
      <c r="A11" s="36" t="s">
        <v>383</v>
      </c>
      <c r="B11" s="80">
        <v>44404</v>
      </c>
      <c r="C11" s="37"/>
      <c r="D11" s="37"/>
      <c r="E11" s="37"/>
      <c r="F11" s="37"/>
      <c r="G11" s="37"/>
      <c r="H11" s="37"/>
      <c r="I11" s="37"/>
      <c r="J11" s="37"/>
      <c r="K11" s="37"/>
      <c r="L11" s="37"/>
      <c r="M11" s="37"/>
      <c r="N11" s="37"/>
      <c r="O11" s="37"/>
      <c r="P11" s="37"/>
    </row>
    <row r="12" spans="1:23" x14ac:dyDescent="0.35">
      <c r="A12" s="36" t="s">
        <v>384</v>
      </c>
      <c r="B12" s="24" t="s">
        <v>370</v>
      </c>
      <c r="C12" s="24"/>
      <c r="D12" s="24"/>
      <c r="E12" s="24"/>
      <c r="F12" s="24"/>
      <c r="G12" s="24"/>
      <c r="H12" s="24"/>
      <c r="I12" s="24"/>
      <c r="J12" s="24"/>
      <c r="K12" s="24"/>
      <c r="L12" s="24"/>
      <c r="M12" s="24"/>
      <c r="N12" s="24"/>
      <c r="O12" s="24"/>
      <c r="P12" s="24"/>
    </row>
    <row r="13" spans="1:23" x14ac:dyDescent="0.35">
      <c r="A13" s="36" t="s">
        <v>113</v>
      </c>
      <c r="B13" s="24" t="s">
        <v>385</v>
      </c>
      <c r="C13" s="24"/>
      <c r="D13" s="24"/>
      <c r="E13" s="24"/>
      <c r="F13" s="24"/>
      <c r="G13" s="24"/>
      <c r="H13" s="24"/>
      <c r="I13" s="24"/>
      <c r="J13" s="24"/>
      <c r="K13" s="24"/>
      <c r="L13" s="24"/>
      <c r="M13" s="24"/>
      <c r="N13" s="24"/>
      <c r="O13" s="24"/>
      <c r="P13" s="24"/>
    </row>
    <row r="14" spans="1:23" x14ac:dyDescent="0.35">
      <c r="A14" s="36" t="s">
        <v>113</v>
      </c>
      <c r="B14" s="24" t="s">
        <v>386</v>
      </c>
      <c r="C14" s="24"/>
      <c r="D14" s="24"/>
      <c r="E14" s="24"/>
      <c r="F14" s="24"/>
      <c r="G14" s="24"/>
      <c r="H14" s="24"/>
      <c r="I14" s="24"/>
      <c r="J14" s="24"/>
      <c r="K14" s="24"/>
      <c r="L14" s="24"/>
      <c r="M14" s="24"/>
      <c r="N14" s="24"/>
      <c r="O14" s="24"/>
      <c r="P14" s="24"/>
    </row>
    <row r="15" spans="1:23" x14ac:dyDescent="0.35">
      <c r="B15" s="24"/>
      <c r="C15" s="24"/>
      <c r="D15" s="24"/>
      <c r="E15" s="24"/>
      <c r="F15" s="24"/>
      <c r="G15" s="24"/>
      <c r="H15" s="24"/>
      <c r="I15" s="24"/>
      <c r="J15" s="24"/>
      <c r="K15" s="24"/>
      <c r="L15" s="24"/>
      <c r="M15" s="24"/>
      <c r="N15" s="24"/>
      <c r="O15" s="24"/>
      <c r="P15" s="24"/>
    </row>
    <row r="16" spans="1:23" x14ac:dyDescent="0.35">
      <c r="B16" s="24"/>
      <c r="C16" s="24"/>
      <c r="D16" s="24"/>
      <c r="E16" s="24"/>
      <c r="F16" s="24"/>
      <c r="G16" s="24"/>
      <c r="H16" s="24"/>
      <c r="I16" s="24"/>
      <c r="J16" s="24"/>
      <c r="K16" s="24"/>
      <c r="L16" s="24"/>
      <c r="M16" s="24"/>
      <c r="N16" s="24"/>
      <c r="O16" s="24"/>
      <c r="P16" s="24"/>
    </row>
    <row r="17" spans="1:26" x14ac:dyDescent="0.35">
      <c r="B17" s="24"/>
      <c r="C17" s="24"/>
      <c r="D17" s="24"/>
      <c r="E17" s="24"/>
      <c r="F17" s="24"/>
      <c r="G17" s="24"/>
      <c r="H17" s="24"/>
      <c r="I17" s="24"/>
      <c r="J17" s="24"/>
      <c r="K17" s="24"/>
      <c r="L17" s="24"/>
      <c r="M17" s="24"/>
      <c r="N17" s="24"/>
      <c r="O17" s="24"/>
      <c r="P17" s="24"/>
    </row>
    <row r="18" spans="1:26" x14ac:dyDescent="0.35">
      <c r="B18" s="24"/>
      <c r="C18" s="24"/>
      <c r="D18" s="24"/>
      <c r="E18" s="24"/>
      <c r="F18" s="24"/>
      <c r="G18" s="24"/>
      <c r="H18" s="24"/>
      <c r="I18" s="24"/>
      <c r="J18" s="24"/>
      <c r="K18" s="24"/>
      <c r="L18" s="24"/>
      <c r="M18" s="24"/>
      <c r="N18" s="24"/>
      <c r="O18" s="24"/>
      <c r="P18" s="24"/>
    </row>
    <row r="19" spans="1:26" x14ac:dyDescent="0.35">
      <c r="B19" s="24"/>
      <c r="C19" s="24"/>
      <c r="D19" s="24"/>
      <c r="E19" s="24"/>
      <c r="F19" s="24"/>
      <c r="G19" s="24" t="s">
        <v>387</v>
      </c>
      <c r="H19" s="24"/>
      <c r="I19" s="24"/>
      <c r="J19" s="24"/>
      <c r="K19" s="24"/>
      <c r="L19" s="24"/>
      <c r="M19" s="24"/>
      <c r="N19" s="24"/>
      <c r="O19" s="24"/>
      <c r="P19" s="24"/>
    </row>
    <row r="20" spans="1:26" x14ac:dyDescent="0.35">
      <c r="A20" s="21" t="s">
        <v>110</v>
      </c>
      <c r="B20" s="21"/>
      <c r="C20" s="21"/>
      <c r="D20" s="21"/>
      <c r="E20" s="21"/>
      <c r="F20" s="21"/>
      <c r="G20" s="205" t="s">
        <v>388</v>
      </c>
      <c r="H20" s="206"/>
      <c r="I20" s="207"/>
      <c r="J20" s="205" t="s">
        <v>389</v>
      </c>
      <c r="K20" s="207"/>
      <c r="L20" s="205" t="s">
        <v>390</v>
      </c>
      <c r="M20" s="206"/>
      <c r="N20" s="207"/>
      <c r="O20" s="157" t="s">
        <v>391</v>
      </c>
      <c r="P20" s="34"/>
      <c r="V20" s="34"/>
      <c r="W20" s="34"/>
    </row>
    <row r="21" spans="1:26" x14ac:dyDescent="0.35">
      <c r="C21" s="152"/>
      <c r="D21" s="152"/>
      <c r="E21" s="152"/>
      <c r="F21" s="152"/>
      <c r="G21" s="59" t="s">
        <v>392</v>
      </c>
      <c r="H21" s="26" t="s">
        <v>393</v>
      </c>
      <c r="I21" s="158" t="s">
        <v>392</v>
      </c>
      <c r="J21" s="26" t="s">
        <v>394</v>
      </c>
      <c r="K21" s="26" t="s">
        <v>395</v>
      </c>
      <c r="L21" s="59" t="s">
        <v>394</v>
      </c>
      <c r="M21" s="26" t="s">
        <v>396</v>
      </c>
      <c r="N21" s="158" t="s">
        <v>397</v>
      </c>
      <c r="O21" s="159">
        <v>2020</v>
      </c>
      <c r="Q21" s="152"/>
    </row>
    <row r="22" spans="1:26" x14ac:dyDescent="0.35">
      <c r="C22" s="204" t="s">
        <v>23</v>
      </c>
      <c r="D22" s="204"/>
      <c r="E22" s="204"/>
      <c r="F22" s="204"/>
      <c r="G22" s="59" t="s">
        <v>4</v>
      </c>
      <c r="H22" s="26" t="s">
        <v>4</v>
      </c>
      <c r="I22" s="158" t="s">
        <v>4</v>
      </c>
      <c r="J22" s="26" t="s">
        <v>4</v>
      </c>
      <c r="K22" s="26" t="s">
        <v>4</v>
      </c>
      <c r="L22" s="59" t="s">
        <v>4</v>
      </c>
      <c r="M22" s="26" t="s">
        <v>4</v>
      </c>
      <c r="N22" s="158" t="s">
        <v>4</v>
      </c>
      <c r="O22" s="160" t="s">
        <v>4</v>
      </c>
      <c r="Q22" s="152"/>
    </row>
    <row r="23" spans="1:26" x14ac:dyDescent="0.35">
      <c r="A23" s="18" t="s">
        <v>12</v>
      </c>
      <c r="B23" s="18" t="s">
        <v>11</v>
      </c>
      <c r="C23" s="18" t="s">
        <v>10</v>
      </c>
      <c r="D23" s="18" t="s">
        <v>9</v>
      </c>
      <c r="E23" s="18" t="s">
        <v>8</v>
      </c>
      <c r="F23" s="18" t="s">
        <v>7</v>
      </c>
      <c r="G23" s="161" t="s">
        <v>398</v>
      </c>
      <c r="H23" s="162" t="s">
        <v>399</v>
      </c>
      <c r="I23" s="163" t="s">
        <v>400</v>
      </c>
      <c r="J23" s="162" t="s">
        <v>401</v>
      </c>
      <c r="K23" s="162" t="s">
        <v>402</v>
      </c>
      <c r="L23" s="161" t="s">
        <v>403</v>
      </c>
      <c r="M23" s="162" t="s">
        <v>404</v>
      </c>
      <c r="N23" s="163" t="s">
        <v>405</v>
      </c>
      <c r="O23" s="164" t="s">
        <v>391</v>
      </c>
      <c r="P23" s="18">
        <v>2020</v>
      </c>
      <c r="Q23" s="18">
        <v>2019</v>
      </c>
      <c r="R23" s="18">
        <v>2018</v>
      </c>
      <c r="S23" s="18">
        <v>2017</v>
      </c>
      <c r="T23" s="18">
        <v>2016</v>
      </c>
      <c r="U23" s="18">
        <v>2015</v>
      </c>
      <c r="V23" s="18">
        <v>2014</v>
      </c>
      <c r="W23" s="18">
        <v>2013</v>
      </c>
      <c r="X23" s="18">
        <v>2012</v>
      </c>
      <c r="Y23" s="18">
        <v>2011</v>
      </c>
      <c r="Z23" s="18">
        <v>2010</v>
      </c>
    </row>
    <row r="24" spans="1:26" x14ac:dyDescent="0.35">
      <c r="A24" t="s">
        <v>109</v>
      </c>
      <c r="B24" t="s">
        <v>108</v>
      </c>
      <c r="C24" t="s">
        <v>3</v>
      </c>
      <c r="E24" t="s">
        <v>3</v>
      </c>
      <c r="F24" t="s">
        <v>3</v>
      </c>
      <c r="G24" s="165"/>
      <c r="H24" s="30">
        <f>_xlfn.RRI(5,U24,P24)</f>
        <v>1.5240816453852668E-2</v>
      </c>
      <c r="I24" s="12">
        <f>AVERAGE(T24,S24,R24,Q24,P24)</f>
        <v>24965648.199999999</v>
      </c>
      <c r="J24" s="30">
        <f>_xlfn.RRI(5,U24,P24)</f>
        <v>1.5240816453852668E-2</v>
      </c>
      <c r="K24" s="73">
        <f>AVERAGE(T24,S24,R24,Q24,P24)</f>
        <v>24965648.199999999</v>
      </c>
      <c r="L24" s="166">
        <f>M24/N24-1</f>
        <v>4.7194194000993894E-2</v>
      </c>
      <c r="M24" s="73">
        <f>AVERAGE(R24,Q24,P24)</f>
        <v>25345158</v>
      </c>
      <c r="N24" s="12">
        <f>AVERAGE(U24,T24,S24)</f>
        <v>24202920.666666668</v>
      </c>
      <c r="O24" s="167">
        <f>P24</f>
        <v>25687041</v>
      </c>
      <c r="P24" s="1">
        <v>25687041</v>
      </c>
      <c r="Q24" s="1">
        <v>25365745</v>
      </c>
      <c r="R24" s="1">
        <v>24982688</v>
      </c>
      <c r="S24" s="1">
        <v>24601860</v>
      </c>
      <c r="T24" s="1">
        <v>24190907</v>
      </c>
      <c r="U24" s="1">
        <v>23815995</v>
      </c>
      <c r="V24" s="1">
        <v>23475686</v>
      </c>
      <c r="W24" s="1">
        <v>23128129</v>
      </c>
      <c r="X24" s="168">
        <v>22733465</v>
      </c>
      <c r="Y24" s="168">
        <v>22340024</v>
      </c>
      <c r="Z24" s="168">
        <v>22031750</v>
      </c>
    </row>
    <row r="25" spans="1:26" x14ac:dyDescent="0.35">
      <c r="A25" t="s">
        <v>107</v>
      </c>
      <c r="B25" t="s">
        <v>106</v>
      </c>
      <c r="C25" t="s">
        <v>3</v>
      </c>
      <c r="D25" t="s">
        <v>3</v>
      </c>
      <c r="E25" t="s">
        <v>3</v>
      </c>
      <c r="F25" t="s">
        <v>3</v>
      </c>
      <c r="G25" s="165"/>
      <c r="H25" s="30">
        <f t="shared" ref="H25:H68" si="0">_xlfn.RRI(5,U25,P25)</f>
        <v>6.2731218050213755E-3</v>
      </c>
      <c r="I25" s="12">
        <f t="shared" ref="I25:I67" si="1">AVERAGE(T25,S25,R25,Q25,P25)</f>
        <v>8834376</v>
      </c>
      <c r="J25" s="30">
        <f t="shared" ref="J25:J68" si="2">_xlfn.RRI(5,U25,P25)</f>
        <v>6.2731218050213755E-3</v>
      </c>
      <c r="K25" s="73">
        <f t="shared" ref="K25:K68" si="3">AVERAGE(T25,S25,R25,Q25,P25)</f>
        <v>8834376</v>
      </c>
      <c r="L25" s="166">
        <f t="shared" ref="L25:L68" si="4">M25/N25-1</f>
        <v>1.7599961003834874E-2</v>
      </c>
      <c r="M25" s="73">
        <f t="shared" ref="M25:M68" si="5">AVERAGE(R25,Q25,P25)</f>
        <v>8879215.333333334</v>
      </c>
      <c r="N25" s="12">
        <f t="shared" ref="N25:N68" si="6">AVERAGE(U25,T25,S25)</f>
        <v>8725644.333333334</v>
      </c>
      <c r="O25" s="167">
        <f t="shared" ref="O25:O68" si="7">P25</f>
        <v>8917205</v>
      </c>
      <c r="P25" s="1">
        <v>8917205</v>
      </c>
      <c r="Q25" s="1">
        <v>8879920</v>
      </c>
      <c r="R25" s="1">
        <v>8840521</v>
      </c>
      <c r="S25" s="1">
        <v>8797566</v>
      </c>
      <c r="T25" s="1">
        <v>8736668</v>
      </c>
      <c r="U25" s="1">
        <v>8642699</v>
      </c>
      <c r="V25" s="1">
        <v>8546356</v>
      </c>
      <c r="W25" s="1">
        <v>8479823</v>
      </c>
      <c r="X25" s="168">
        <v>8429991</v>
      </c>
      <c r="Y25" s="168">
        <v>8391643</v>
      </c>
      <c r="Z25" s="168">
        <v>8363404</v>
      </c>
    </row>
    <row r="26" spans="1:26" x14ac:dyDescent="0.35">
      <c r="A26" t="s">
        <v>105</v>
      </c>
      <c r="B26" t="s">
        <v>104</v>
      </c>
      <c r="C26" t="s">
        <v>3</v>
      </c>
      <c r="D26" t="s">
        <v>3</v>
      </c>
      <c r="E26" t="s">
        <v>3</v>
      </c>
      <c r="G26" s="165"/>
      <c r="H26" s="30">
        <f t="shared" si="0"/>
        <v>4.9497996548433232E-3</v>
      </c>
      <c r="I26" s="12">
        <f t="shared" si="1"/>
        <v>11435722.199999999</v>
      </c>
      <c r="J26" s="30">
        <f t="shared" si="2"/>
        <v>4.9497996548433232E-3</v>
      </c>
      <c r="K26" s="73">
        <f t="shared" si="3"/>
        <v>11435722.199999999</v>
      </c>
      <c r="L26" s="166">
        <f t="shared" si="4"/>
        <v>1.4456850543966393E-2</v>
      </c>
      <c r="M26" s="73">
        <f t="shared" si="5"/>
        <v>11490677</v>
      </c>
      <c r="N26" s="12">
        <f t="shared" si="6"/>
        <v>11326925.333333334</v>
      </c>
      <c r="O26" s="167">
        <f t="shared" si="7"/>
        <v>11555997</v>
      </c>
      <c r="P26" s="1">
        <v>11555997</v>
      </c>
      <c r="Q26" s="1">
        <v>11488980</v>
      </c>
      <c r="R26" s="1">
        <v>11427054</v>
      </c>
      <c r="S26" s="1">
        <v>11375158</v>
      </c>
      <c r="T26" s="1">
        <v>11331422</v>
      </c>
      <c r="U26" s="1">
        <v>11274196</v>
      </c>
      <c r="V26" s="1">
        <v>11209057</v>
      </c>
      <c r="W26" s="1">
        <v>11159407</v>
      </c>
      <c r="X26" s="168">
        <v>11106932</v>
      </c>
      <c r="Y26" s="168">
        <v>11038264</v>
      </c>
      <c r="Z26" s="168">
        <v>10895586</v>
      </c>
    </row>
    <row r="27" spans="1:26" x14ac:dyDescent="0.35">
      <c r="A27" t="s">
        <v>103</v>
      </c>
      <c r="B27" t="s">
        <v>102</v>
      </c>
      <c r="C27" t="s">
        <v>77</v>
      </c>
      <c r="E27" t="s">
        <v>406</v>
      </c>
      <c r="F27" t="s">
        <v>3</v>
      </c>
      <c r="G27" s="165"/>
      <c r="H27" s="30">
        <f t="shared" si="0"/>
        <v>7.7885044109406998E-3</v>
      </c>
      <c r="I27" s="12">
        <f t="shared" si="1"/>
        <v>209415025.80000001</v>
      </c>
      <c r="J27" s="30">
        <f t="shared" si="2"/>
        <v>7.7885044109406998E-3</v>
      </c>
      <c r="K27" s="73">
        <f t="shared" si="3"/>
        <v>209415025.80000001</v>
      </c>
      <c r="L27" s="166">
        <f t="shared" si="4"/>
        <v>2.3622229253208227E-2</v>
      </c>
      <c r="M27" s="73">
        <f t="shared" si="5"/>
        <v>211026082.66666666</v>
      </c>
      <c r="N27" s="12">
        <f t="shared" si="6"/>
        <v>206156213.33333334</v>
      </c>
      <c r="O27" s="167">
        <f t="shared" si="7"/>
        <v>212559409</v>
      </c>
      <c r="P27" s="1">
        <v>212559409</v>
      </c>
      <c r="Q27" s="1">
        <v>211049519</v>
      </c>
      <c r="R27" s="1">
        <v>209469320</v>
      </c>
      <c r="S27" s="1">
        <v>207833825</v>
      </c>
      <c r="T27" s="1">
        <v>206163056</v>
      </c>
      <c r="U27" s="1">
        <v>204471759</v>
      </c>
      <c r="V27" s="1">
        <v>202763744</v>
      </c>
      <c r="W27" s="1">
        <v>201035904</v>
      </c>
      <c r="X27" s="168">
        <v>199287292</v>
      </c>
      <c r="Y27" s="168">
        <v>197514541</v>
      </c>
      <c r="Z27" s="168">
        <v>195713637</v>
      </c>
    </row>
    <row r="28" spans="1:26" x14ac:dyDescent="0.35">
      <c r="A28" t="s">
        <v>101</v>
      </c>
      <c r="B28" t="s">
        <v>100</v>
      </c>
      <c r="C28" t="s">
        <v>3</v>
      </c>
      <c r="E28" t="s">
        <v>3</v>
      </c>
      <c r="F28" t="s">
        <v>3</v>
      </c>
      <c r="G28" s="165"/>
      <c r="H28" s="30">
        <f t="shared" si="0"/>
        <v>1.2576801096107593E-2</v>
      </c>
      <c r="I28" s="12">
        <f t="shared" si="1"/>
        <v>37063716.399999999</v>
      </c>
      <c r="J28" s="30">
        <f t="shared" si="2"/>
        <v>1.2576801096107593E-2</v>
      </c>
      <c r="K28" s="73">
        <f t="shared" si="3"/>
        <v>37063716.399999999</v>
      </c>
      <c r="L28" s="166">
        <f t="shared" si="4"/>
        <v>3.9739772968581999E-2</v>
      </c>
      <c r="M28" s="73">
        <f t="shared" si="5"/>
        <v>37554600</v>
      </c>
      <c r="N28" s="12">
        <f t="shared" si="6"/>
        <v>36119230</v>
      </c>
      <c r="O28" s="167">
        <f t="shared" si="7"/>
        <v>38005238</v>
      </c>
      <c r="P28" s="1">
        <v>38005238</v>
      </c>
      <c r="Q28" s="1">
        <v>37593384</v>
      </c>
      <c r="R28" s="1">
        <v>37065178</v>
      </c>
      <c r="S28" s="1">
        <v>36545295</v>
      </c>
      <c r="T28" s="1">
        <v>36109487</v>
      </c>
      <c r="U28" s="1">
        <v>35702908</v>
      </c>
      <c r="V28" s="1">
        <v>35437435</v>
      </c>
      <c r="W28" s="1">
        <v>35082954</v>
      </c>
      <c r="X28" s="168">
        <v>34714222</v>
      </c>
      <c r="Y28" s="168">
        <v>34339328</v>
      </c>
      <c r="Z28" s="168">
        <v>34004889</v>
      </c>
    </row>
    <row r="29" spans="1:26" x14ac:dyDescent="0.35">
      <c r="A29" t="s">
        <v>99</v>
      </c>
      <c r="B29" t="s">
        <v>98</v>
      </c>
      <c r="C29" t="s">
        <v>3</v>
      </c>
      <c r="E29" t="s">
        <v>2</v>
      </c>
      <c r="F29" t="s">
        <v>3</v>
      </c>
      <c r="G29" s="165"/>
      <c r="H29" s="30">
        <f t="shared" si="0"/>
        <v>1.2450621835588649E-2</v>
      </c>
      <c r="I29" s="12">
        <f t="shared" si="1"/>
        <v>18695383.399999999</v>
      </c>
      <c r="J29" s="30">
        <f t="shared" si="2"/>
        <v>1.2450621835588649E-2</v>
      </c>
      <c r="K29" s="73">
        <f t="shared" si="3"/>
        <v>18695383.399999999</v>
      </c>
      <c r="L29" s="166">
        <f t="shared" si="4"/>
        <v>3.9315493169546745E-2</v>
      </c>
      <c r="M29" s="73">
        <f t="shared" si="5"/>
        <v>18932470</v>
      </c>
      <c r="N29" s="12">
        <f t="shared" si="6"/>
        <v>18216287.666666668</v>
      </c>
      <c r="O29" s="167">
        <f t="shared" si="7"/>
        <v>19116209</v>
      </c>
      <c r="P29" s="1">
        <v>19116209</v>
      </c>
      <c r="Q29" s="1">
        <v>18952035</v>
      </c>
      <c r="R29" s="1">
        <v>18729166</v>
      </c>
      <c r="S29" s="1">
        <v>18470435</v>
      </c>
      <c r="T29" s="1">
        <v>18209072</v>
      </c>
      <c r="U29" s="1">
        <v>17969356</v>
      </c>
      <c r="V29" s="1">
        <v>17758969</v>
      </c>
      <c r="W29" s="1">
        <v>17571511</v>
      </c>
      <c r="X29" s="168">
        <v>17400359</v>
      </c>
      <c r="Y29" s="168">
        <v>17233584</v>
      </c>
      <c r="Z29" s="168">
        <v>17062531</v>
      </c>
    </row>
    <row r="30" spans="1:26" x14ac:dyDescent="0.35">
      <c r="A30" t="s">
        <v>97</v>
      </c>
      <c r="B30" t="s">
        <v>96</v>
      </c>
      <c r="C30" t="s">
        <v>77</v>
      </c>
      <c r="E30" t="s">
        <v>406</v>
      </c>
      <c r="F30" t="s">
        <v>3</v>
      </c>
      <c r="G30" s="165"/>
      <c r="H30" s="30">
        <f t="shared" si="0"/>
        <v>4.4657050299148349E-3</v>
      </c>
      <c r="I30" s="12">
        <f t="shared" si="1"/>
        <v>1391523400</v>
      </c>
      <c r="J30" s="30">
        <f t="shared" si="2"/>
        <v>4.4657050299148349E-3</v>
      </c>
      <c r="K30" s="73">
        <f t="shared" si="3"/>
        <v>1391523400</v>
      </c>
      <c r="L30" s="166">
        <f t="shared" si="4"/>
        <v>1.3605703675766634E-2</v>
      </c>
      <c r="M30" s="73">
        <f t="shared" si="5"/>
        <v>1397519000</v>
      </c>
      <c r="N30" s="12">
        <f t="shared" si="6"/>
        <v>1378760000</v>
      </c>
      <c r="O30" s="167">
        <f t="shared" si="7"/>
        <v>1402112000</v>
      </c>
      <c r="P30" s="1">
        <v>1402112000</v>
      </c>
      <c r="Q30" s="1">
        <v>1397715000</v>
      </c>
      <c r="R30" s="1">
        <v>1392730000</v>
      </c>
      <c r="S30" s="1">
        <v>1386395000</v>
      </c>
      <c r="T30" s="1">
        <v>1378665000</v>
      </c>
      <c r="U30" s="1">
        <v>1371220000</v>
      </c>
      <c r="V30" s="1">
        <v>1364270000</v>
      </c>
      <c r="W30" s="1">
        <v>1357380000</v>
      </c>
      <c r="X30" s="168">
        <v>1350695000</v>
      </c>
      <c r="Y30" s="168">
        <v>1344130000</v>
      </c>
      <c r="Z30" s="168">
        <v>1337705000</v>
      </c>
    </row>
    <row r="31" spans="1:26" x14ac:dyDescent="0.35">
      <c r="A31" t="s">
        <v>95</v>
      </c>
      <c r="B31" t="s">
        <v>94</v>
      </c>
      <c r="C31" t="s">
        <v>3</v>
      </c>
      <c r="D31" t="s">
        <v>3</v>
      </c>
      <c r="E31" t="s">
        <v>3</v>
      </c>
      <c r="G31" s="165"/>
      <c r="H31" s="30">
        <f t="shared" si="0"/>
        <v>2.8818090399866936E-3</v>
      </c>
      <c r="I31" s="12">
        <f t="shared" si="1"/>
        <v>10632292.800000001</v>
      </c>
      <c r="J31" s="30">
        <f t="shared" si="2"/>
        <v>2.8818090399866936E-3</v>
      </c>
      <c r="K31" s="73">
        <f t="shared" si="3"/>
        <v>10632292.800000001</v>
      </c>
      <c r="L31" s="166">
        <f t="shared" si="4"/>
        <v>9.2681926660025393E-3</v>
      </c>
      <c r="M31" s="73">
        <f t="shared" si="5"/>
        <v>10666898</v>
      </c>
      <c r="N31" s="12">
        <f t="shared" si="6"/>
        <v>10568943</v>
      </c>
      <c r="O31" s="167">
        <f t="shared" si="7"/>
        <v>10698896</v>
      </c>
      <c r="P31" s="1">
        <v>10698896</v>
      </c>
      <c r="Q31" s="1">
        <v>10671870</v>
      </c>
      <c r="R31" s="1">
        <v>10629928</v>
      </c>
      <c r="S31" s="1">
        <v>10594438</v>
      </c>
      <c r="T31" s="1">
        <v>10566332</v>
      </c>
      <c r="U31" s="1">
        <v>10546059</v>
      </c>
      <c r="V31" s="1">
        <v>10525347</v>
      </c>
      <c r="W31" s="1">
        <v>10514272</v>
      </c>
      <c r="X31" s="168">
        <v>10510785</v>
      </c>
      <c r="Y31" s="168">
        <v>10496088</v>
      </c>
      <c r="Z31" s="168">
        <v>10474410</v>
      </c>
    </row>
    <row r="32" spans="1:26" x14ac:dyDescent="0.35">
      <c r="A32" t="s">
        <v>93</v>
      </c>
      <c r="B32" t="s">
        <v>92</v>
      </c>
      <c r="C32" t="s">
        <v>3</v>
      </c>
      <c r="D32" t="s">
        <v>3</v>
      </c>
      <c r="E32" t="s">
        <v>3</v>
      </c>
      <c r="F32" t="s">
        <v>3</v>
      </c>
      <c r="G32" s="165"/>
      <c r="H32" s="30">
        <f t="shared" si="0"/>
        <v>5.151934944851666E-3</v>
      </c>
      <c r="I32" s="12">
        <f t="shared" si="1"/>
        <v>5786490.4000000004</v>
      </c>
      <c r="J32" s="30">
        <f t="shared" si="2"/>
        <v>5.151934944851666E-3</v>
      </c>
      <c r="K32" s="73">
        <f t="shared" si="3"/>
        <v>5786490.4000000004</v>
      </c>
      <c r="L32" s="166">
        <f t="shared" si="4"/>
        <v>1.5311001274825209E-2</v>
      </c>
      <c r="M32" s="73">
        <f t="shared" si="5"/>
        <v>5813154</v>
      </c>
      <c r="N32" s="12">
        <f t="shared" si="6"/>
        <v>5725491</v>
      </c>
      <c r="O32" s="167">
        <f t="shared" si="7"/>
        <v>5831404</v>
      </c>
      <c r="P32" s="1">
        <v>5831404</v>
      </c>
      <c r="Q32" s="1">
        <v>5814422</v>
      </c>
      <c r="R32" s="1">
        <v>5793636</v>
      </c>
      <c r="S32" s="1">
        <v>5764980</v>
      </c>
      <c r="T32" s="1">
        <v>5728010</v>
      </c>
      <c r="U32" s="1">
        <v>5683483</v>
      </c>
      <c r="V32" s="1">
        <v>5643475</v>
      </c>
      <c r="W32" s="1">
        <v>5614932</v>
      </c>
      <c r="X32" s="168">
        <v>5591572</v>
      </c>
      <c r="Y32" s="168">
        <v>5570572</v>
      </c>
      <c r="Z32" s="168">
        <v>5547683</v>
      </c>
    </row>
    <row r="33" spans="1:26" x14ac:dyDescent="0.35">
      <c r="A33" t="s">
        <v>91</v>
      </c>
      <c r="B33" t="s">
        <v>90</v>
      </c>
      <c r="C33" t="s">
        <v>3</v>
      </c>
      <c r="D33" t="s">
        <v>3</v>
      </c>
      <c r="E33" t="s">
        <v>3</v>
      </c>
      <c r="G33" s="165"/>
      <c r="H33" s="30">
        <f t="shared" si="0"/>
        <v>2.3682478780431282E-3</v>
      </c>
      <c r="I33" s="12">
        <f t="shared" si="1"/>
        <v>1322621.2</v>
      </c>
      <c r="J33" s="30">
        <f t="shared" si="2"/>
        <v>2.3682478780431282E-3</v>
      </c>
      <c r="K33" s="73">
        <f t="shared" si="3"/>
        <v>1322621.2</v>
      </c>
      <c r="L33" s="166">
        <f t="shared" si="4"/>
        <v>7.9398143282358724E-3</v>
      </c>
      <c r="M33" s="73">
        <f t="shared" si="5"/>
        <v>1326644</v>
      </c>
      <c r="N33" s="12">
        <f t="shared" si="6"/>
        <v>1316193.6666666667</v>
      </c>
      <c r="O33" s="167">
        <f t="shared" si="7"/>
        <v>1331057</v>
      </c>
      <c r="P33" s="1">
        <v>1331057</v>
      </c>
      <c r="Q33" s="1">
        <v>1326898</v>
      </c>
      <c r="R33" s="1">
        <v>1321977</v>
      </c>
      <c r="S33" s="1">
        <v>1317384</v>
      </c>
      <c r="T33" s="1">
        <v>1315790</v>
      </c>
      <c r="U33" s="1">
        <v>1315407</v>
      </c>
      <c r="V33" s="1">
        <v>1314545</v>
      </c>
      <c r="W33" s="1">
        <v>1317997</v>
      </c>
      <c r="X33" s="168">
        <v>1322696</v>
      </c>
      <c r="Y33" s="168">
        <v>1327439</v>
      </c>
      <c r="Z33" s="168">
        <v>1331475</v>
      </c>
    </row>
    <row r="34" spans="1:26" x14ac:dyDescent="0.35">
      <c r="A34" t="s">
        <v>89</v>
      </c>
      <c r="B34" t="s">
        <v>88</v>
      </c>
      <c r="C34" t="s">
        <v>3</v>
      </c>
      <c r="D34" t="s">
        <v>3</v>
      </c>
      <c r="E34" t="s">
        <v>3</v>
      </c>
      <c r="F34" t="s">
        <v>3</v>
      </c>
      <c r="G34" s="165"/>
      <c r="H34" s="30">
        <f t="shared" si="0"/>
        <v>1.8613926064416919E-3</v>
      </c>
      <c r="I34" s="12">
        <f t="shared" si="1"/>
        <v>5514273.4000000004</v>
      </c>
      <c r="J34" s="30">
        <f t="shared" si="2"/>
        <v>1.8613926064416919E-3</v>
      </c>
      <c r="K34" s="73">
        <f t="shared" si="3"/>
        <v>5514273.4000000004</v>
      </c>
      <c r="L34" s="166">
        <f t="shared" si="4"/>
        <v>5.1448008887677865E-3</v>
      </c>
      <c r="M34" s="73">
        <f t="shared" si="5"/>
        <v>5522616.666666667</v>
      </c>
      <c r="N34" s="12">
        <f t="shared" si="6"/>
        <v>5494349.333333333</v>
      </c>
      <c r="O34" s="167">
        <f t="shared" si="7"/>
        <v>5530719</v>
      </c>
      <c r="P34" s="1">
        <v>5530719</v>
      </c>
      <c r="Q34" s="1">
        <v>5521606</v>
      </c>
      <c r="R34" s="1">
        <v>5515525</v>
      </c>
      <c r="S34" s="1">
        <v>5508214</v>
      </c>
      <c r="T34" s="1">
        <v>5495303</v>
      </c>
      <c r="U34" s="1">
        <v>5479531</v>
      </c>
      <c r="V34" s="1">
        <v>5461512</v>
      </c>
      <c r="W34" s="1">
        <v>5438972</v>
      </c>
      <c r="X34" s="168">
        <v>5413971</v>
      </c>
      <c r="Y34" s="168">
        <v>5388272</v>
      </c>
      <c r="Z34" s="168">
        <v>5363352</v>
      </c>
    </row>
    <row r="35" spans="1:26" x14ac:dyDescent="0.35">
      <c r="A35" t="s">
        <v>87</v>
      </c>
      <c r="B35" t="s">
        <v>86</v>
      </c>
      <c r="C35" t="s">
        <v>3</v>
      </c>
      <c r="D35" t="s">
        <v>3</v>
      </c>
      <c r="E35" t="s">
        <v>3</v>
      </c>
      <c r="F35" t="s">
        <v>3</v>
      </c>
      <c r="G35" s="165"/>
      <c r="H35" s="30">
        <f t="shared" si="0"/>
        <v>2.5216810850494653E-3</v>
      </c>
      <c r="I35" s="12">
        <f t="shared" si="1"/>
        <v>67076912.399999999</v>
      </c>
      <c r="J35" s="30">
        <f t="shared" si="2"/>
        <v>2.5216810850494653E-3</v>
      </c>
      <c r="K35" s="73">
        <f t="shared" si="3"/>
        <v>67076912.399999999</v>
      </c>
      <c r="L35" s="166">
        <f t="shared" si="4"/>
        <v>7.7528294614093163E-3</v>
      </c>
      <c r="M35" s="73">
        <f t="shared" si="5"/>
        <v>67247479.333333328</v>
      </c>
      <c r="N35" s="12">
        <f t="shared" si="6"/>
        <v>66730132</v>
      </c>
      <c r="O35" s="167">
        <f t="shared" si="7"/>
        <v>67391582</v>
      </c>
      <c r="P35" s="1">
        <v>67391582</v>
      </c>
      <c r="Q35" s="1">
        <v>67248926</v>
      </c>
      <c r="R35" s="1">
        <v>67101930</v>
      </c>
      <c r="S35" s="1">
        <v>66918020</v>
      </c>
      <c r="T35" s="1">
        <v>66724104</v>
      </c>
      <c r="U35" s="1">
        <v>66548272</v>
      </c>
      <c r="V35" s="1">
        <v>66312067</v>
      </c>
      <c r="W35" s="1">
        <v>65998685</v>
      </c>
      <c r="X35" s="168">
        <v>65659814</v>
      </c>
      <c r="Y35" s="168">
        <v>65342789</v>
      </c>
      <c r="Z35" s="168">
        <v>65027505</v>
      </c>
    </row>
    <row r="36" spans="1:26" x14ac:dyDescent="0.35">
      <c r="A36" t="s">
        <v>85</v>
      </c>
      <c r="B36" t="s">
        <v>84</v>
      </c>
      <c r="C36" t="s">
        <v>3</v>
      </c>
      <c r="D36" t="s">
        <v>3</v>
      </c>
      <c r="E36" t="s">
        <v>3</v>
      </c>
      <c r="F36" t="s">
        <v>3</v>
      </c>
      <c r="G36" s="165"/>
      <c r="H36" s="30">
        <f t="shared" si="0"/>
        <v>3.7759510446733202E-3</v>
      </c>
      <c r="I36" s="12">
        <f t="shared" si="1"/>
        <v>82848988</v>
      </c>
      <c r="J36" s="30">
        <f t="shared" si="2"/>
        <v>3.7759510446733202E-3</v>
      </c>
      <c r="K36" s="73">
        <f t="shared" si="3"/>
        <v>82848988</v>
      </c>
      <c r="L36" s="166">
        <f t="shared" si="4"/>
        <v>1.0324550810227429E-2</v>
      </c>
      <c r="M36" s="73">
        <f t="shared" si="5"/>
        <v>83079756.333333328</v>
      </c>
      <c r="N36" s="12">
        <f t="shared" si="6"/>
        <v>82230760.666666672</v>
      </c>
      <c r="O36" s="167">
        <f t="shared" si="7"/>
        <v>83240525</v>
      </c>
      <c r="P36" s="1">
        <v>83240525</v>
      </c>
      <c r="Q36" s="1">
        <v>83092962</v>
      </c>
      <c r="R36" s="1">
        <v>82905782</v>
      </c>
      <c r="S36" s="1">
        <v>82657002</v>
      </c>
      <c r="T36" s="1">
        <v>82348669</v>
      </c>
      <c r="U36" s="1">
        <v>81686611</v>
      </c>
      <c r="V36" s="1">
        <v>80982500</v>
      </c>
      <c r="W36" s="1">
        <v>80645605</v>
      </c>
      <c r="X36" s="168">
        <v>80425823</v>
      </c>
      <c r="Y36" s="168">
        <v>80274983</v>
      </c>
      <c r="Z36" s="168">
        <v>81776930</v>
      </c>
    </row>
    <row r="37" spans="1:26" x14ac:dyDescent="0.35">
      <c r="A37" t="s">
        <v>83</v>
      </c>
      <c r="B37" t="s">
        <v>82</v>
      </c>
      <c r="C37" t="s">
        <v>3</v>
      </c>
      <c r="D37" t="s">
        <v>3</v>
      </c>
      <c r="E37" t="s">
        <v>3</v>
      </c>
      <c r="G37" s="165"/>
      <c r="H37" s="30">
        <f t="shared" si="0"/>
        <v>-1.9544902963363198E-3</v>
      </c>
      <c r="I37" s="12">
        <f t="shared" si="1"/>
        <v>10740132.6</v>
      </c>
      <c r="J37" s="30">
        <f t="shared" si="2"/>
        <v>-1.9544902963363198E-3</v>
      </c>
      <c r="K37" s="73">
        <f t="shared" si="3"/>
        <v>10740132.6</v>
      </c>
      <c r="L37" s="166">
        <f t="shared" si="4"/>
        <v>-5.6108623971544702E-3</v>
      </c>
      <c r="M37" s="73">
        <f t="shared" si="5"/>
        <v>10723337.666666666</v>
      </c>
      <c r="N37" s="12">
        <f t="shared" si="6"/>
        <v>10783844.333333334</v>
      </c>
      <c r="O37" s="167">
        <f t="shared" si="7"/>
        <v>10715549</v>
      </c>
      <c r="P37" s="1">
        <v>10715549</v>
      </c>
      <c r="Q37" s="1">
        <v>10721582</v>
      </c>
      <c r="R37" s="1">
        <v>10732882</v>
      </c>
      <c r="S37" s="1">
        <v>10754679</v>
      </c>
      <c r="T37" s="1">
        <v>10775971</v>
      </c>
      <c r="U37" s="1">
        <v>10820883</v>
      </c>
      <c r="V37" s="1">
        <v>10892413</v>
      </c>
      <c r="W37" s="1">
        <v>10965211</v>
      </c>
      <c r="X37" s="168">
        <v>11045011</v>
      </c>
      <c r="Y37" s="168">
        <v>11104899</v>
      </c>
      <c r="Z37" s="168">
        <v>11121341</v>
      </c>
    </row>
    <row r="38" spans="1:26" x14ac:dyDescent="0.35">
      <c r="A38" t="s">
        <v>81</v>
      </c>
      <c r="B38" t="s">
        <v>80</v>
      </c>
      <c r="C38" t="s">
        <v>3</v>
      </c>
      <c r="D38" t="s">
        <v>3</v>
      </c>
      <c r="E38" t="s">
        <v>3</v>
      </c>
      <c r="G38" s="165"/>
      <c r="H38" s="30">
        <f t="shared" si="0"/>
        <v>-1.9022704422038128E-3</v>
      </c>
      <c r="I38" s="12">
        <f t="shared" si="1"/>
        <v>9779691.4000000004</v>
      </c>
      <c r="J38" s="30">
        <f t="shared" si="2"/>
        <v>-1.9022704422038128E-3</v>
      </c>
      <c r="K38" s="73">
        <f t="shared" si="3"/>
        <v>9779691.4000000004</v>
      </c>
      <c r="L38" s="166">
        <f t="shared" si="4"/>
        <v>-5.0449622766390867E-3</v>
      </c>
      <c r="M38" s="73">
        <f t="shared" si="5"/>
        <v>9765489.333333334</v>
      </c>
      <c r="N38" s="12">
        <f t="shared" si="6"/>
        <v>9815005.666666666</v>
      </c>
      <c r="O38" s="167">
        <f t="shared" si="7"/>
        <v>9749763</v>
      </c>
      <c r="P38" s="1">
        <v>9749763</v>
      </c>
      <c r="Q38" s="1">
        <v>9771141</v>
      </c>
      <c r="R38" s="1">
        <v>9775564</v>
      </c>
      <c r="S38" s="1">
        <v>9787966</v>
      </c>
      <c r="T38" s="1">
        <v>9814023</v>
      </c>
      <c r="U38" s="1">
        <v>9843028</v>
      </c>
      <c r="V38" s="1">
        <v>9866468</v>
      </c>
      <c r="W38" s="1">
        <v>9893082</v>
      </c>
      <c r="X38" s="168">
        <v>9920362</v>
      </c>
      <c r="Y38" s="168">
        <v>9971727</v>
      </c>
      <c r="Z38" s="168">
        <v>10000023</v>
      </c>
    </row>
    <row r="39" spans="1:26" x14ac:dyDescent="0.35">
      <c r="A39" t="s">
        <v>79</v>
      </c>
      <c r="B39" t="s">
        <v>78</v>
      </c>
      <c r="C39" t="s">
        <v>77</v>
      </c>
      <c r="E39" t="s">
        <v>406</v>
      </c>
      <c r="F39" t="s">
        <v>3</v>
      </c>
      <c r="G39" s="165"/>
      <c r="H39" s="30">
        <f t="shared" si="0"/>
        <v>1.0442792601334183E-2</v>
      </c>
      <c r="I39" s="12">
        <f t="shared" si="1"/>
        <v>1352451690.5999999</v>
      </c>
      <c r="J39" s="30">
        <f t="shared" si="2"/>
        <v>1.0442792601334183E-2</v>
      </c>
      <c r="K39" s="73">
        <f t="shared" si="3"/>
        <v>1352451690.5999999</v>
      </c>
      <c r="L39" s="166">
        <f t="shared" si="4"/>
        <v>3.1640332777316704E-2</v>
      </c>
      <c r="M39" s="73">
        <f t="shared" si="5"/>
        <v>1366354808</v>
      </c>
      <c r="N39" s="12">
        <f t="shared" si="6"/>
        <v>1324448807</v>
      </c>
      <c r="O39" s="167">
        <f t="shared" si="7"/>
        <v>1380004385</v>
      </c>
      <c r="P39" s="1">
        <v>1380004385</v>
      </c>
      <c r="Q39" s="1">
        <v>1366417756</v>
      </c>
      <c r="R39" s="1">
        <v>1352642283</v>
      </c>
      <c r="S39" s="1">
        <v>1338676779</v>
      </c>
      <c r="T39" s="1">
        <v>1324517250</v>
      </c>
      <c r="U39" s="1">
        <v>1310152392</v>
      </c>
      <c r="V39" s="1">
        <v>1295600768</v>
      </c>
      <c r="W39" s="1">
        <v>1280842119</v>
      </c>
      <c r="X39" s="168">
        <v>1265780243</v>
      </c>
      <c r="Y39" s="168">
        <v>1250287939</v>
      </c>
      <c r="Z39" s="168">
        <v>1234281163</v>
      </c>
    </row>
    <row r="40" spans="1:26" x14ac:dyDescent="0.35">
      <c r="A40" t="s">
        <v>407</v>
      </c>
      <c r="B40" t="s">
        <v>408</v>
      </c>
      <c r="C40" t="s">
        <v>77</v>
      </c>
      <c r="E40" t="s">
        <v>406</v>
      </c>
      <c r="F40" t="s">
        <v>3</v>
      </c>
      <c r="G40" s="165"/>
      <c r="H40" s="30">
        <f t="shared" si="0"/>
        <v>1.1453901071679651E-2</v>
      </c>
      <c r="I40" s="12">
        <f t="shared" si="1"/>
        <v>267605418.40000001</v>
      </c>
      <c r="J40" s="30">
        <f t="shared" si="2"/>
        <v>1.1453901071679651E-2</v>
      </c>
      <c r="K40" s="73">
        <f t="shared" si="3"/>
        <v>267605418.40000001</v>
      </c>
      <c r="L40" s="166">
        <f t="shared" si="4"/>
        <v>3.4704882499919654E-2</v>
      </c>
      <c r="M40" s="73">
        <f t="shared" si="5"/>
        <v>270606579</v>
      </c>
      <c r="N40" s="12">
        <f t="shared" si="6"/>
        <v>261530204</v>
      </c>
      <c r="O40" s="167">
        <f t="shared" si="7"/>
        <v>273523621</v>
      </c>
      <c r="P40" s="1">
        <v>273523621</v>
      </c>
      <c r="Q40" s="1">
        <v>270625567</v>
      </c>
      <c r="R40" s="1">
        <v>267670549</v>
      </c>
      <c r="S40" s="1">
        <v>264650969</v>
      </c>
      <c r="T40" s="1">
        <v>261556386</v>
      </c>
      <c r="U40" s="1">
        <v>258383257</v>
      </c>
      <c r="V40" s="1">
        <v>255128076</v>
      </c>
      <c r="W40" s="1">
        <v>251805314</v>
      </c>
      <c r="X40" s="168">
        <v>248451714</v>
      </c>
      <c r="Y40" s="168">
        <v>245115988</v>
      </c>
      <c r="Z40" s="168">
        <v>241834226</v>
      </c>
    </row>
    <row r="41" spans="1:26" x14ac:dyDescent="0.35">
      <c r="A41" t="s">
        <v>76</v>
      </c>
      <c r="B41" t="s">
        <v>75</v>
      </c>
      <c r="C41" t="s">
        <v>3</v>
      </c>
      <c r="D41" t="s">
        <v>3</v>
      </c>
      <c r="E41" t="s">
        <v>3</v>
      </c>
      <c r="G41" s="165"/>
      <c r="H41" s="30">
        <f t="shared" si="0"/>
        <v>1.215393608895976E-2</v>
      </c>
      <c r="I41" s="12">
        <f t="shared" si="1"/>
        <v>4871820.5999999996</v>
      </c>
      <c r="J41" s="30">
        <f t="shared" si="2"/>
        <v>1.215393608895976E-2</v>
      </c>
      <c r="K41" s="73">
        <f t="shared" si="3"/>
        <v>4871820.5999999996</v>
      </c>
      <c r="L41" s="166">
        <f t="shared" si="4"/>
        <v>3.7273882063951103E-2</v>
      </c>
      <c r="M41" s="73">
        <f t="shared" si="5"/>
        <v>4932126.666666667</v>
      </c>
      <c r="N41" s="12">
        <f t="shared" si="6"/>
        <v>4754893.333333333</v>
      </c>
      <c r="O41" s="167">
        <f t="shared" si="7"/>
        <v>4994724</v>
      </c>
      <c r="P41" s="1">
        <v>4994724</v>
      </c>
      <c r="Q41" s="1">
        <v>4934340</v>
      </c>
      <c r="R41" s="1">
        <v>4867316</v>
      </c>
      <c r="S41" s="1">
        <v>4807388</v>
      </c>
      <c r="T41" s="1">
        <v>4755335</v>
      </c>
      <c r="U41" s="1">
        <v>4701957</v>
      </c>
      <c r="V41" s="1">
        <v>4657740</v>
      </c>
      <c r="W41" s="1">
        <v>4623816</v>
      </c>
      <c r="X41" s="168">
        <v>4599533</v>
      </c>
      <c r="Y41" s="168">
        <v>4580084</v>
      </c>
      <c r="Z41" s="168">
        <v>4560155</v>
      </c>
    </row>
    <row r="42" spans="1:26" x14ac:dyDescent="0.35">
      <c r="A42" t="s">
        <v>74</v>
      </c>
      <c r="B42" t="s">
        <v>73</v>
      </c>
      <c r="C42" t="s">
        <v>3</v>
      </c>
      <c r="D42" t="s">
        <v>3</v>
      </c>
      <c r="E42" t="s">
        <v>3</v>
      </c>
      <c r="F42" t="s">
        <v>3</v>
      </c>
      <c r="G42" s="165"/>
      <c r="H42" s="30">
        <f t="shared" si="0"/>
        <v>-3.9050639435532775E-3</v>
      </c>
      <c r="I42" s="12">
        <f t="shared" si="1"/>
        <v>60173814.200000003</v>
      </c>
      <c r="J42" s="30">
        <f t="shared" si="2"/>
        <v>-3.9050639435532775E-3</v>
      </c>
      <c r="K42" s="73">
        <f t="shared" si="3"/>
        <v>60173814.200000003</v>
      </c>
      <c r="L42" s="166">
        <f t="shared" si="4"/>
        <v>-1.2039514776863713E-2</v>
      </c>
      <c r="M42" s="73">
        <f t="shared" si="5"/>
        <v>59901621.333333336</v>
      </c>
      <c r="N42" s="12">
        <f t="shared" si="6"/>
        <v>60631596.333333336</v>
      </c>
      <c r="O42" s="167">
        <f t="shared" si="7"/>
        <v>59554023</v>
      </c>
      <c r="P42" s="1">
        <v>59554023</v>
      </c>
      <c r="Q42" s="1">
        <v>59729081</v>
      </c>
      <c r="R42" s="1">
        <v>60421760</v>
      </c>
      <c r="S42" s="1">
        <v>60536709</v>
      </c>
      <c r="T42" s="1">
        <v>60627498</v>
      </c>
      <c r="U42" s="1">
        <v>60730582</v>
      </c>
      <c r="V42" s="1">
        <v>60789140</v>
      </c>
      <c r="W42" s="1">
        <v>60233948</v>
      </c>
      <c r="X42" s="168">
        <v>59539717</v>
      </c>
      <c r="Y42" s="168">
        <v>59379449</v>
      </c>
      <c r="Z42" s="168">
        <v>59277417</v>
      </c>
    </row>
    <row r="43" spans="1:26" x14ac:dyDescent="0.35">
      <c r="A43" t="s">
        <v>72</v>
      </c>
      <c r="B43" t="s">
        <v>71</v>
      </c>
      <c r="C43" t="s">
        <v>3</v>
      </c>
      <c r="E43" t="s">
        <v>3</v>
      </c>
      <c r="F43" t="s">
        <v>3</v>
      </c>
      <c r="G43" s="165"/>
      <c r="H43" s="30">
        <f t="shared" si="0"/>
        <v>-2.0612862434604695E-3</v>
      </c>
      <c r="I43" s="12">
        <f t="shared" si="1"/>
        <v>126482072</v>
      </c>
      <c r="J43" s="30">
        <f t="shared" si="2"/>
        <v>-2.0612862434604695E-3</v>
      </c>
      <c r="K43" s="73">
        <f t="shared" si="3"/>
        <v>126482072</v>
      </c>
      <c r="L43" s="166">
        <f t="shared" si="4"/>
        <v>-6.0150376255664328E-3</v>
      </c>
      <c r="M43" s="73">
        <f t="shared" si="5"/>
        <v>126210017.33333333</v>
      </c>
      <c r="N43" s="12">
        <f t="shared" si="6"/>
        <v>126973769.33333333</v>
      </c>
      <c r="O43" s="167">
        <f t="shared" si="7"/>
        <v>125836021</v>
      </c>
      <c r="P43" s="1">
        <v>125836021</v>
      </c>
      <c r="Q43" s="1">
        <v>126264931</v>
      </c>
      <c r="R43" s="1">
        <v>126529100</v>
      </c>
      <c r="S43" s="1">
        <v>126785797</v>
      </c>
      <c r="T43" s="1">
        <v>126994511</v>
      </c>
      <c r="U43" s="1">
        <v>127141000</v>
      </c>
      <c r="V43" s="1">
        <v>127276000</v>
      </c>
      <c r="W43" s="1">
        <v>127445000</v>
      </c>
      <c r="X43" s="168">
        <v>127629000</v>
      </c>
      <c r="Y43" s="168">
        <v>127833000</v>
      </c>
      <c r="Z43" s="168">
        <v>128070000</v>
      </c>
    </row>
    <row r="44" spans="1:26" x14ac:dyDescent="0.35">
      <c r="A44" t="s">
        <v>70</v>
      </c>
      <c r="B44" t="s">
        <v>69</v>
      </c>
      <c r="C44" t="s">
        <v>3</v>
      </c>
      <c r="E44" t="s">
        <v>3</v>
      </c>
      <c r="F44" t="s">
        <v>3</v>
      </c>
      <c r="G44" s="165"/>
      <c r="H44" s="30">
        <f t="shared" si="0"/>
        <v>2.9837401113992357E-3</v>
      </c>
      <c r="I44" s="12">
        <f t="shared" si="1"/>
        <v>51535204.799999997</v>
      </c>
      <c r="J44" s="30">
        <f t="shared" si="2"/>
        <v>2.9837401113992357E-3</v>
      </c>
      <c r="K44" s="73">
        <f t="shared" si="3"/>
        <v>51535204.799999997</v>
      </c>
      <c r="L44" s="166">
        <f t="shared" si="4"/>
        <v>9.7767005065363399E-3</v>
      </c>
      <c r="M44" s="73">
        <f t="shared" si="5"/>
        <v>51698770</v>
      </c>
      <c r="N44" s="12">
        <f t="shared" si="6"/>
        <v>51198220.333333336</v>
      </c>
      <c r="O44" s="167">
        <f t="shared" si="7"/>
        <v>51780579</v>
      </c>
      <c r="P44" s="1">
        <v>51780579</v>
      </c>
      <c r="Q44" s="1">
        <v>51709098</v>
      </c>
      <c r="R44" s="1">
        <v>51606633</v>
      </c>
      <c r="S44" s="1">
        <v>51361911</v>
      </c>
      <c r="T44" s="1">
        <v>51217803</v>
      </c>
      <c r="U44" s="1">
        <v>51014947</v>
      </c>
      <c r="V44" s="1">
        <v>50746659</v>
      </c>
      <c r="W44" s="1">
        <v>50428893</v>
      </c>
      <c r="X44" s="168">
        <v>50199853</v>
      </c>
      <c r="Y44" s="168">
        <v>49936638</v>
      </c>
      <c r="Z44" s="168">
        <v>49554112</v>
      </c>
    </row>
    <row r="45" spans="1:26" x14ac:dyDescent="0.35">
      <c r="A45" t="s">
        <v>68</v>
      </c>
      <c r="B45" t="s">
        <v>67</v>
      </c>
      <c r="C45" t="s">
        <v>3</v>
      </c>
      <c r="D45" t="s">
        <v>3</v>
      </c>
      <c r="E45" t="s">
        <v>2</v>
      </c>
      <c r="G45" s="165"/>
      <c r="H45" s="30">
        <f t="shared" si="0"/>
        <v>-7.7056862847840746E-3</v>
      </c>
      <c r="I45" s="12">
        <f t="shared" si="1"/>
        <v>2817402.8</v>
      </c>
      <c r="J45" s="30">
        <f t="shared" si="2"/>
        <v>-7.7056862847840746E-3</v>
      </c>
      <c r="K45" s="73">
        <f t="shared" si="3"/>
        <v>2817402.8</v>
      </c>
      <c r="L45" s="166">
        <f t="shared" si="4"/>
        <v>-2.4549545988487687E-2</v>
      </c>
      <c r="M45" s="73">
        <f t="shared" si="5"/>
        <v>2796793.3333333335</v>
      </c>
      <c r="N45" s="12">
        <f t="shared" si="6"/>
        <v>2867181.3333333335</v>
      </c>
      <c r="O45" s="167">
        <f t="shared" si="7"/>
        <v>2794700</v>
      </c>
      <c r="P45" s="1">
        <v>2794700</v>
      </c>
      <c r="Q45" s="1">
        <v>2794137</v>
      </c>
      <c r="R45" s="1">
        <v>2801543</v>
      </c>
      <c r="S45" s="1">
        <v>2828403</v>
      </c>
      <c r="T45" s="1">
        <v>2868231</v>
      </c>
      <c r="U45" s="1">
        <v>2904910</v>
      </c>
      <c r="V45" s="1">
        <v>2932367</v>
      </c>
      <c r="W45" s="1">
        <v>2957689</v>
      </c>
      <c r="X45" s="168">
        <v>2987773</v>
      </c>
      <c r="Y45" s="168">
        <v>3028115</v>
      </c>
      <c r="Z45" s="168">
        <v>3097282</v>
      </c>
    </row>
    <row r="46" spans="1:26" x14ac:dyDescent="0.35">
      <c r="A46" t="s">
        <v>409</v>
      </c>
      <c r="B46" t="s">
        <v>410</v>
      </c>
      <c r="C46" t="s">
        <v>3</v>
      </c>
      <c r="D46" t="s">
        <v>3</v>
      </c>
      <c r="E46" t="s">
        <v>3</v>
      </c>
      <c r="G46" s="165"/>
      <c r="H46" s="30">
        <f t="shared" si="0"/>
        <v>2.1096049503917635E-2</v>
      </c>
      <c r="I46" s="12">
        <f t="shared" si="1"/>
        <v>607715.19999999995</v>
      </c>
      <c r="J46" s="30">
        <f t="shared" si="2"/>
        <v>2.1096049503917635E-2</v>
      </c>
      <c r="K46" s="73">
        <f t="shared" si="3"/>
        <v>607715.19999999995</v>
      </c>
      <c r="L46" s="166">
        <f t="shared" si="4"/>
        <v>6.4230523228872238E-2</v>
      </c>
      <c r="M46" s="73">
        <f t="shared" si="5"/>
        <v>620075.33333333337</v>
      </c>
      <c r="N46" s="12">
        <f t="shared" si="6"/>
        <v>582651.33333333337</v>
      </c>
      <c r="O46" s="167">
        <f t="shared" si="7"/>
        <v>632275</v>
      </c>
      <c r="P46" s="1">
        <v>632275</v>
      </c>
      <c r="Q46" s="1">
        <v>620001</v>
      </c>
      <c r="R46" s="1">
        <v>607950</v>
      </c>
      <c r="S46" s="1">
        <v>596336</v>
      </c>
      <c r="T46" s="1">
        <v>582014</v>
      </c>
      <c r="U46" s="1">
        <v>569604</v>
      </c>
      <c r="V46" s="1">
        <v>556319</v>
      </c>
      <c r="W46" s="1">
        <v>543360</v>
      </c>
      <c r="X46" s="168">
        <v>530946</v>
      </c>
      <c r="Y46" s="168">
        <v>518347</v>
      </c>
      <c r="Z46" s="168">
        <v>506953</v>
      </c>
    </row>
    <row r="47" spans="1:26" x14ac:dyDescent="0.35">
      <c r="A47" t="s">
        <v>66</v>
      </c>
      <c r="B47" t="s">
        <v>65</v>
      </c>
      <c r="C47" t="s">
        <v>3</v>
      </c>
      <c r="E47" t="s">
        <v>3</v>
      </c>
      <c r="F47" t="s">
        <v>64</v>
      </c>
      <c r="G47" s="165"/>
      <c r="H47" s="30">
        <f t="shared" si="0"/>
        <v>1.135042913618034E-2</v>
      </c>
      <c r="I47" s="12">
        <f t="shared" si="1"/>
        <v>126161953.8</v>
      </c>
      <c r="J47" s="30">
        <f t="shared" si="2"/>
        <v>1.135042913618034E-2</v>
      </c>
      <c r="K47" s="73">
        <f t="shared" si="3"/>
        <v>126161953.8</v>
      </c>
      <c r="L47" s="166">
        <f t="shared" si="4"/>
        <v>3.4408584270513742E-2</v>
      </c>
      <c r="M47" s="73">
        <f t="shared" si="5"/>
        <v>127566354.66666667</v>
      </c>
      <c r="N47" s="12">
        <f t="shared" si="6"/>
        <v>123322985.33333333</v>
      </c>
      <c r="O47" s="167">
        <f t="shared" si="7"/>
        <v>128932753</v>
      </c>
      <c r="P47" s="1">
        <v>128932753</v>
      </c>
      <c r="Q47" s="1">
        <v>127575529</v>
      </c>
      <c r="R47" s="1">
        <v>126190782</v>
      </c>
      <c r="S47" s="1">
        <v>124777326</v>
      </c>
      <c r="T47" s="1">
        <v>123333379</v>
      </c>
      <c r="U47" s="1">
        <v>121858251</v>
      </c>
      <c r="V47" s="1">
        <v>120355137</v>
      </c>
      <c r="W47" s="1">
        <v>118827158</v>
      </c>
      <c r="X47" s="168">
        <v>117274156</v>
      </c>
      <c r="Y47" s="168">
        <v>115695468</v>
      </c>
      <c r="Z47" s="168">
        <v>114092961</v>
      </c>
    </row>
    <row r="48" spans="1:26" x14ac:dyDescent="0.35">
      <c r="A48" t="s">
        <v>411</v>
      </c>
      <c r="B48" t="s">
        <v>412</v>
      </c>
      <c r="E48" t="s">
        <v>406</v>
      </c>
      <c r="F48" t="s">
        <v>3</v>
      </c>
      <c r="G48" s="165"/>
      <c r="H48" s="30">
        <f t="shared" si="0"/>
        <v>1.2640678215080081E-2</v>
      </c>
      <c r="I48" s="12">
        <f t="shared" si="1"/>
        <v>36023788.799999997</v>
      </c>
      <c r="J48" s="30">
        <f t="shared" si="2"/>
        <v>1.2640678215080081E-2</v>
      </c>
      <c r="K48" s="73">
        <f t="shared" si="3"/>
        <v>36023788.799999997</v>
      </c>
      <c r="L48" s="166">
        <f t="shared" si="4"/>
        <v>3.8343269687917125E-2</v>
      </c>
      <c r="M48" s="73">
        <f t="shared" si="5"/>
        <v>36470471</v>
      </c>
      <c r="N48" s="12">
        <f t="shared" si="6"/>
        <v>35123713</v>
      </c>
      <c r="O48" s="167">
        <f t="shared" si="7"/>
        <v>36910558</v>
      </c>
      <c r="P48" s="1">
        <v>36910558</v>
      </c>
      <c r="Q48" s="1">
        <v>36471766</v>
      </c>
      <c r="R48" s="1">
        <v>36029089</v>
      </c>
      <c r="S48" s="1">
        <v>35581257</v>
      </c>
      <c r="T48" s="1">
        <v>35126274</v>
      </c>
      <c r="U48" s="1">
        <v>34663608</v>
      </c>
      <c r="V48" s="1">
        <v>34192358</v>
      </c>
      <c r="W48" s="1">
        <v>33715705</v>
      </c>
      <c r="X48" s="168">
        <v>33241898</v>
      </c>
      <c r="Y48" s="168">
        <v>32781860</v>
      </c>
      <c r="Z48" s="168">
        <v>32343384</v>
      </c>
    </row>
    <row r="49" spans="1:27" x14ac:dyDescent="0.35">
      <c r="A49" t="s">
        <v>63</v>
      </c>
      <c r="B49" t="s">
        <v>62</v>
      </c>
      <c r="C49" t="s">
        <v>3</v>
      </c>
      <c r="D49" t="s">
        <v>3</v>
      </c>
      <c r="E49" t="s">
        <v>3</v>
      </c>
      <c r="F49" t="s">
        <v>3</v>
      </c>
      <c r="G49" s="165"/>
      <c r="H49" s="30">
        <f t="shared" si="0"/>
        <v>5.8487540061016308E-3</v>
      </c>
      <c r="I49" s="12">
        <f t="shared" si="1"/>
        <v>17235849.399999999</v>
      </c>
      <c r="J49" s="30">
        <f t="shared" si="2"/>
        <v>5.8487540061016308E-3</v>
      </c>
      <c r="K49" s="73">
        <f t="shared" si="3"/>
        <v>17235849.399999999</v>
      </c>
      <c r="L49" s="166">
        <f t="shared" si="4"/>
        <v>1.7927133418874197E-2</v>
      </c>
      <c r="M49" s="73">
        <f t="shared" si="5"/>
        <v>17339212.333333332</v>
      </c>
      <c r="N49" s="12">
        <f t="shared" si="6"/>
        <v>17033844.333333332</v>
      </c>
      <c r="O49" s="167">
        <f t="shared" si="7"/>
        <v>17441139</v>
      </c>
      <c r="P49" s="1">
        <v>17441139</v>
      </c>
      <c r="Q49" s="1">
        <v>17344874</v>
      </c>
      <c r="R49" s="1">
        <v>17231624</v>
      </c>
      <c r="S49" s="1">
        <v>17131296</v>
      </c>
      <c r="T49" s="1">
        <v>17030314</v>
      </c>
      <c r="U49" s="1">
        <v>16939923</v>
      </c>
      <c r="V49" s="1">
        <v>16865008</v>
      </c>
      <c r="W49" s="1">
        <v>16804432</v>
      </c>
      <c r="X49" s="168">
        <v>16754962</v>
      </c>
      <c r="Y49" s="168">
        <v>16693074</v>
      </c>
      <c r="Z49" s="168">
        <v>16615394</v>
      </c>
    </row>
    <row r="50" spans="1:27" x14ac:dyDescent="0.35">
      <c r="A50" t="s">
        <v>61</v>
      </c>
      <c r="B50" t="s">
        <v>60</v>
      </c>
      <c r="C50" t="s">
        <v>3</v>
      </c>
      <c r="E50" t="s">
        <v>3</v>
      </c>
      <c r="F50" s="32"/>
      <c r="G50" s="165"/>
      <c r="H50" s="30">
        <f t="shared" si="0"/>
        <v>1.9805510066084331E-2</v>
      </c>
      <c r="I50" s="12">
        <f t="shared" si="1"/>
        <v>4898380</v>
      </c>
      <c r="J50" s="30">
        <f t="shared" si="2"/>
        <v>1.9805510066084331E-2</v>
      </c>
      <c r="K50" s="73">
        <f t="shared" si="3"/>
        <v>4898380</v>
      </c>
      <c r="L50" s="166">
        <f t="shared" si="4"/>
        <v>5.8505634111663651E-2</v>
      </c>
      <c r="M50" s="73">
        <f t="shared" si="5"/>
        <v>4988066.666666667</v>
      </c>
      <c r="N50" s="12">
        <f t="shared" si="6"/>
        <v>4712366.666666667</v>
      </c>
      <c r="O50" s="167">
        <f t="shared" si="7"/>
        <v>5084300</v>
      </c>
      <c r="P50" s="1">
        <v>5084300</v>
      </c>
      <c r="Q50" s="1">
        <v>4979300</v>
      </c>
      <c r="R50" s="1">
        <v>4900600</v>
      </c>
      <c r="S50" s="1">
        <v>4813600</v>
      </c>
      <c r="T50" s="1">
        <v>4714100</v>
      </c>
      <c r="U50" s="1">
        <v>4609400</v>
      </c>
      <c r="V50" s="1">
        <v>4516500</v>
      </c>
      <c r="W50" s="1">
        <v>4442100</v>
      </c>
      <c r="X50" s="168">
        <v>4408100</v>
      </c>
      <c r="Y50" s="168">
        <v>4384000</v>
      </c>
      <c r="Z50" s="168">
        <v>4350700</v>
      </c>
    </row>
    <row r="51" spans="1:27" x14ac:dyDescent="0.35">
      <c r="A51" t="s">
        <v>59</v>
      </c>
      <c r="B51" t="s">
        <v>58</v>
      </c>
      <c r="C51" t="s">
        <v>3</v>
      </c>
      <c r="E51" t="s">
        <v>3</v>
      </c>
      <c r="F51" t="s">
        <v>3</v>
      </c>
      <c r="G51" s="165"/>
      <c r="H51" s="30">
        <f t="shared" si="0"/>
        <v>7.2512691239599025E-3</v>
      </c>
      <c r="I51" s="12">
        <f t="shared" si="1"/>
        <v>5310154.8</v>
      </c>
      <c r="J51" s="30">
        <f t="shared" si="2"/>
        <v>7.2512691239599025E-3</v>
      </c>
      <c r="K51" s="73">
        <f t="shared" si="3"/>
        <v>5310154.8</v>
      </c>
      <c r="L51" s="166">
        <f t="shared" si="4"/>
        <v>2.1604520329623345E-2</v>
      </c>
      <c r="M51" s="73">
        <f t="shared" si="5"/>
        <v>5346429</v>
      </c>
      <c r="N51" s="12">
        <f t="shared" si="6"/>
        <v>5233364.666666667</v>
      </c>
      <c r="O51" s="167">
        <f t="shared" si="7"/>
        <v>5379475</v>
      </c>
      <c r="P51" s="1">
        <v>5379475</v>
      </c>
      <c r="Q51" s="1">
        <v>5347896</v>
      </c>
      <c r="R51" s="1">
        <v>5311916</v>
      </c>
      <c r="S51" s="1">
        <v>5276968</v>
      </c>
      <c r="T51" s="1">
        <v>5234519</v>
      </c>
      <c r="U51" s="1">
        <v>5188607</v>
      </c>
      <c r="V51" s="1">
        <v>5137232</v>
      </c>
      <c r="W51" s="1">
        <v>5079623</v>
      </c>
      <c r="X51" s="168">
        <v>5018573</v>
      </c>
      <c r="Y51" s="168">
        <v>4953088</v>
      </c>
      <c r="Z51" s="168">
        <v>4889252</v>
      </c>
    </row>
    <row r="52" spans="1:27" x14ac:dyDescent="0.35">
      <c r="A52" t="s">
        <v>57</v>
      </c>
      <c r="B52" t="s">
        <v>56</v>
      </c>
      <c r="C52" t="s">
        <v>3</v>
      </c>
      <c r="D52" t="s">
        <v>3</v>
      </c>
      <c r="E52" t="s">
        <v>3</v>
      </c>
      <c r="F52" s="32"/>
      <c r="G52" s="165"/>
      <c r="H52" s="30">
        <f t="shared" si="0"/>
        <v>-1.875584375673478E-4</v>
      </c>
      <c r="I52" s="12">
        <f t="shared" si="1"/>
        <v>37967188</v>
      </c>
      <c r="J52" s="30">
        <f t="shared" si="2"/>
        <v>-1.875584375673478E-4</v>
      </c>
      <c r="K52" s="73">
        <f t="shared" si="3"/>
        <v>37967188</v>
      </c>
      <c r="L52" s="166">
        <f t="shared" si="4"/>
        <v>-3.5370430388670382E-4</v>
      </c>
      <c r="M52" s="73">
        <f t="shared" si="5"/>
        <v>37963675.666666664</v>
      </c>
      <c r="N52" s="12">
        <f t="shared" si="6"/>
        <v>37977108.333333336</v>
      </c>
      <c r="O52" s="167">
        <f t="shared" si="7"/>
        <v>37950802</v>
      </c>
      <c r="P52" s="1">
        <v>37950802</v>
      </c>
      <c r="Q52" s="1">
        <v>37965475</v>
      </c>
      <c r="R52" s="1">
        <v>37974750</v>
      </c>
      <c r="S52" s="1">
        <v>37974826</v>
      </c>
      <c r="T52" s="1">
        <v>37970087</v>
      </c>
      <c r="U52" s="1">
        <v>37986412</v>
      </c>
      <c r="V52" s="1">
        <v>38011735</v>
      </c>
      <c r="W52" s="1">
        <v>38040196</v>
      </c>
      <c r="X52" s="168">
        <v>38063164</v>
      </c>
      <c r="Y52" s="168">
        <v>38063255</v>
      </c>
      <c r="Z52" s="168">
        <v>38042794</v>
      </c>
    </row>
    <row r="53" spans="1:27" x14ac:dyDescent="0.35">
      <c r="A53" t="s">
        <v>55</v>
      </c>
      <c r="B53" t="s">
        <v>54</v>
      </c>
      <c r="C53" t="s">
        <v>3</v>
      </c>
      <c r="D53" t="s">
        <v>3</v>
      </c>
      <c r="E53" t="s">
        <v>3</v>
      </c>
      <c r="F53" s="32"/>
      <c r="G53" s="165"/>
      <c r="H53" s="30">
        <f t="shared" si="0"/>
        <v>-1.0159958744568875E-3</v>
      </c>
      <c r="I53" s="12">
        <f t="shared" si="1"/>
        <v>10300280.199999999</v>
      </c>
      <c r="J53" s="30">
        <f t="shared" si="2"/>
        <v>-1.0159958744568875E-3</v>
      </c>
      <c r="K53" s="73">
        <f t="shared" si="3"/>
        <v>10300280.199999999</v>
      </c>
      <c r="L53" s="166">
        <f t="shared" si="4"/>
        <v>-3.4914665805657608E-3</v>
      </c>
      <c r="M53" s="73">
        <f t="shared" si="5"/>
        <v>10291883</v>
      </c>
      <c r="N53" s="12">
        <f t="shared" si="6"/>
        <v>10327942.666666666</v>
      </c>
      <c r="O53" s="167">
        <f t="shared" si="7"/>
        <v>10305564</v>
      </c>
      <c r="P53" s="1">
        <v>10305564</v>
      </c>
      <c r="Q53" s="1">
        <v>10286263</v>
      </c>
      <c r="R53" s="1">
        <v>10283822</v>
      </c>
      <c r="S53" s="1">
        <v>10300300</v>
      </c>
      <c r="T53" s="1">
        <v>10325452</v>
      </c>
      <c r="U53" s="1">
        <v>10358076</v>
      </c>
      <c r="V53" s="1">
        <v>10401062</v>
      </c>
      <c r="W53" s="1">
        <v>10457295</v>
      </c>
      <c r="X53" s="168">
        <v>10514844</v>
      </c>
      <c r="Y53" s="168">
        <v>10557560</v>
      </c>
      <c r="Z53" s="168">
        <v>10573100</v>
      </c>
    </row>
    <row r="54" spans="1:27" x14ac:dyDescent="0.35">
      <c r="A54" t="s">
        <v>413</v>
      </c>
      <c r="B54" t="s">
        <v>414</v>
      </c>
      <c r="F54" t="s">
        <v>3</v>
      </c>
      <c r="G54" s="165"/>
      <c r="H54" s="30">
        <f t="shared" si="0"/>
        <v>1.8802921066967793E-2</v>
      </c>
      <c r="I54" s="12">
        <f t="shared" si="1"/>
        <v>33665955.799999997</v>
      </c>
      <c r="J54" s="30">
        <f t="shared" si="2"/>
        <v>1.8802921066967793E-2</v>
      </c>
      <c r="K54" s="73">
        <f t="shared" si="3"/>
        <v>33665955.799999997</v>
      </c>
      <c r="L54" s="166">
        <f t="shared" si="4"/>
        <v>5.6783058661309394E-2</v>
      </c>
      <c r="M54" s="73">
        <f t="shared" si="5"/>
        <v>34261717.666666664</v>
      </c>
      <c r="N54" s="12">
        <f t="shared" si="6"/>
        <v>32420767.333333332</v>
      </c>
      <c r="O54" s="167">
        <f t="shared" si="7"/>
        <v>34813867</v>
      </c>
      <c r="P54" s="1">
        <v>34813867</v>
      </c>
      <c r="Q54" s="1">
        <v>34268529</v>
      </c>
      <c r="R54" s="1">
        <v>33702757</v>
      </c>
      <c r="S54" s="1">
        <v>33101183</v>
      </c>
      <c r="T54" s="1">
        <v>32443443</v>
      </c>
      <c r="U54" s="1">
        <v>31717676</v>
      </c>
      <c r="V54" s="1">
        <v>30916603</v>
      </c>
      <c r="W54" s="1">
        <v>30052058</v>
      </c>
      <c r="X54" s="168">
        <v>29154906</v>
      </c>
      <c r="Y54" s="168">
        <v>28267591</v>
      </c>
      <c r="Z54" s="168">
        <v>27421468</v>
      </c>
    </row>
    <row r="55" spans="1:27" x14ac:dyDescent="0.35">
      <c r="A55" t="s">
        <v>53</v>
      </c>
      <c r="B55" t="s">
        <v>52</v>
      </c>
      <c r="C55" t="s">
        <v>3</v>
      </c>
      <c r="D55" t="s">
        <v>3</v>
      </c>
      <c r="E55" t="s">
        <v>3</v>
      </c>
      <c r="F55" s="32"/>
      <c r="G55" s="165"/>
      <c r="H55" s="30">
        <f t="shared" si="0"/>
        <v>1.2882431406622263E-3</v>
      </c>
      <c r="I55" s="12">
        <f t="shared" si="1"/>
        <v>5445955</v>
      </c>
      <c r="J55" s="30">
        <f t="shared" si="2"/>
        <v>1.2882431406622263E-3</v>
      </c>
      <c r="K55" s="73">
        <f t="shared" si="3"/>
        <v>5445955</v>
      </c>
      <c r="L55" s="166">
        <f t="shared" si="4"/>
        <v>4.0453347036677467E-3</v>
      </c>
      <c r="M55" s="73">
        <f t="shared" si="5"/>
        <v>5453248.333333333</v>
      </c>
      <c r="N55" s="12">
        <f t="shared" si="6"/>
        <v>5431277</v>
      </c>
      <c r="O55" s="167">
        <f t="shared" si="7"/>
        <v>5458827</v>
      </c>
      <c r="P55" s="1">
        <v>5458827</v>
      </c>
      <c r="Q55" s="1">
        <v>5454147</v>
      </c>
      <c r="R55" s="1">
        <v>5446771</v>
      </c>
      <c r="S55" s="1">
        <v>5439232</v>
      </c>
      <c r="T55" s="1">
        <v>5430798</v>
      </c>
      <c r="U55" s="1">
        <v>5423801</v>
      </c>
      <c r="V55" s="1">
        <v>5418649</v>
      </c>
      <c r="W55" s="1">
        <v>5413393</v>
      </c>
      <c r="X55" s="168">
        <v>5407579</v>
      </c>
      <c r="Y55" s="168">
        <v>5398384</v>
      </c>
      <c r="Z55" s="168">
        <v>5391428</v>
      </c>
    </row>
    <row r="56" spans="1:27" x14ac:dyDescent="0.35">
      <c r="A56" t="s">
        <v>51</v>
      </c>
      <c r="B56" t="s">
        <v>50</v>
      </c>
      <c r="C56" t="s">
        <v>3</v>
      </c>
      <c r="D56" t="s">
        <v>3</v>
      </c>
      <c r="E56" t="s">
        <v>3</v>
      </c>
      <c r="F56" s="32"/>
      <c r="G56" s="165"/>
      <c r="H56" s="30">
        <f t="shared" si="0"/>
        <v>3.8744289522354425E-3</v>
      </c>
      <c r="I56" s="12">
        <f t="shared" si="1"/>
        <v>46872028</v>
      </c>
      <c r="J56" s="30">
        <f t="shared" si="2"/>
        <v>3.8744289522354425E-3</v>
      </c>
      <c r="K56" s="73">
        <f t="shared" si="3"/>
        <v>46872028</v>
      </c>
      <c r="L56" s="166">
        <f t="shared" si="4"/>
        <v>1.2619589451508428E-2</v>
      </c>
      <c r="M56" s="73">
        <f t="shared" si="5"/>
        <v>47094280.666666664</v>
      </c>
      <c r="N56" s="12">
        <f t="shared" si="6"/>
        <v>46507376.666666664</v>
      </c>
      <c r="O56" s="167">
        <f t="shared" si="7"/>
        <v>47351567</v>
      </c>
      <c r="P56" s="1">
        <v>47351567</v>
      </c>
      <c r="Q56" s="1">
        <v>47133521</v>
      </c>
      <c r="R56" s="1">
        <v>46797754</v>
      </c>
      <c r="S56" s="1">
        <v>46593236</v>
      </c>
      <c r="T56" s="1">
        <v>46484062</v>
      </c>
      <c r="U56" s="1">
        <v>46444832</v>
      </c>
      <c r="V56" s="1">
        <v>46480882</v>
      </c>
      <c r="W56" s="1">
        <v>46620045</v>
      </c>
      <c r="X56" s="168">
        <v>46773055</v>
      </c>
      <c r="Y56" s="168">
        <v>46742697</v>
      </c>
      <c r="Z56" s="168">
        <v>46576897</v>
      </c>
    </row>
    <row r="57" spans="1:27" x14ac:dyDescent="0.35">
      <c r="A57" t="s">
        <v>49</v>
      </c>
      <c r="B57" t="s">
        <v>48</v>
      </c>
      <c r="C57" t="s">
        <v>3</v>
      </c>
      <c r="D57" t="s">
        <v>3</v>
      </c>
      <c r="E57" t="s">
        <v>3</v>
      </c>
      <c r="F57" t="s">
        <v>3</v>
      </c>
      <c r="G57" s="165"/>
      <c r="H57" s="30">
        <f t="shared" si="0"/>
        <v>1.1064706802172308E-2</v>
      </c>
      <c r="I57" s="12">
        <f t="shared" si="1"/>
        <v>10157665.199999999</v>
      </c>
      <c r="J57" s="30">
        <f t="shared" si="2"/>
        <v>1.1064706802172308E-2</v>
      </c>
      <c r="K57" s="73">
        <f t="shared" si="3"/>
        <v>10157665.199999999</v>
      </c>
      <c r="L57" s="166">
        <f t="shared" si="4"/>
        <v>3.4505542970847181E-2</v>
      </c>
      <c r="M57" s="73">
        <f t="shared" si="5"/>
        <v>10269181</v>
      </c>
      <c r="N57" s="12">
        <f t="shared" si="6"/>
        <v>9926656.333333334</v>
      </c>
      <c r="O57" s="167">
        <f t="shared" si="7"/>
        <v>10353442</v>
      </c>
      <c r="P57" s="1">
        <v>10353442</v>
      </c>
      <c r="Q57" s="1">
        <v>10278887</v>
      </c>
      <c r="R57" s="1">
        <v>10175214</v>
      </c>
      <c r="S57" s="1">
        <v>10057698</v>
      </c>
      <c r="T57" s="1">
        <v>9923085</v>
      </c>
      <c r="U57" s="1">
        <v>9799186</v>
      </c>
      <c r="V57" s="1">
        <v>9696110</v>
      </c>
      <c r="W57" s="1">
        <v>9600379</v>
      </c>
      <c r="X57" s="168">
        <v>9519374</v>
      </c>
      <c r="Y57" s="168">
        <v>9449213</v>
      </c>
      <c r="Z57" s="168">
        <v>9378126</v>
      </c>
    </row>
    <row r="58" spans="1:27" x14ac:dyDescent="0.35">
      <c r="A58" t="s">
        <v>47</v>
      </c>
      <c r="B58" t="s">
        <v>46</v>
      </c>
      <c r="C58" t="s">
        <v>3</v>
      </c>
      <c r="E58" t="s">
        <v>3</v>
      </c>
      <c r="F58" s="32"/>
      <c r="G58" s="165"/>
      <c r="H58" s="30">
        <f t="shared" si="0"/>
        <v>8.4174210332477184E-3</v>
      </c>
      <c r="I58" s="12">
        <f t="shared" si="1"/>
        <v>8510336.5999999996</v>
      </c>
      <c r="J58" s="30">
        <f t="shared" si="2"/>
        <v>8.4174210332477184E-3</v>
      </c>
      <c r="K58" s="73">
        <f t="shared" si="3"/>
        <v>8510336.5999999996</v>
      </c>
      <c r="L58" s="166">
        <f t="shared" si="4"/>
        <v>2.4651167014383857E-2</v>
      </c>
      <c r="M58" s="73">
        <f t="shared" si="5"/>
        <v>8575501.666666666</v>
      </c>
      <c r="N58" s="12">
        <f t="shared" si="6"/>
        <v>8369191.333333333</v>
      </c>
      <c r="O58" s="167">
        <f t="shared" si="7"/>
        <v>8636896</v>
      </c>
      <c r="P58" s="1">
        <v>8636896</v>
      </c>
      <c r="Q58" s="1">
        <v>8575280</v>
      </c>
      <c r="R58" s="1">
        <v>8514329</v>
      </c>
      <c r="S58" s="1">
        <v>8451840</v>
      </c>
      <c r="T58" s="1">
        <v>8373338</v>
      </c>
      <c r="U58" s="1">
        <v>8282396</v>
      </c>
      <c r="V58" s="1">
        <v>8188649</v>
      </c>
      <c r="W58" s="1">
        <v>8089346</v>
      </c>
      <c r="X58" s="168">
        <v>7996861</v>
      </c>
      <c r="Y58" s="168">
        <v>7912398</v>
      </c>
      <c r="Z58" s="168">
        <v>7824909</v>
      </c>
    </row>
    <row r="59" spans="1:27" x14ac:dyDescent="0.35">
      <c r="A59" t="s">
        <v>45</v>
      </c>
      <c r="B59" t="s">
        <v>44</v>
      </c>
      <c r="C59" t="s">
        <v>3</v>
      </c>
      <c r="E59" t="s">
        <v>3</v>
      </c>
      <c r="G59" s="165"/>
      <c r="H59" s="30">
        <f t="shared" si="0"/>
        <v>1.4376754251204105E-2</v>
      </c>
      <c r="I59" s="12">
        <f t="shared" si="1"/>
        <v>82210616.599999994</v>
      </c>
      <c r="J59" s="30">
        <f t="shared" si="2"/>
        <v>1.4376754251204105E-2</v>
      </c>
      <c r="K59" s="73">
        <f t="shared" si="3"/>
        <v>82210616.599999994</v>
      </c>
      <c r="L59" s="166">
        <f t="shared" si="4"/>
        <v>4.4410014873781822E-2</v>
      </c>
      <c r="M59" s="73">
        <f t="shared" si="5"/>
        <v>83369588</v>
      </c>
      <c r="N59" s="12">
        <f t="shared" si="6"/>
        <v>79824577.333333328</v>
      </c>
      <c r="O59" s="167">
        <f t="shared" si="7"/>
        <v>84339067</v>
      </c>
      <c r="P59" s="1">
        <v>84339067</v>
      </c>
      <c r="Q59" s="1">
        <v>83429607</v>
      </c>
      <c r="R59" s="1">
        <v>82340090</v>
      </c>
      <c r="S59" s="1">
        <v>81116451</v>
      </c>
      <c r="T59" s="1">
        <v>79827868</v>
      </c>
      <c r="U59" s="1">
        <v>78529413</v>
      </c>
      <c r="V59" s="1">
        <v>77229262</v>
      </c>
      <c r="W59" s="1">
        <v>75925454</v>
      </c>
      <c r="X59" s="168">
        <v>74651046</v>
      </c>
      <c r="Y59" s="168">
        <v>73443254</v>
      </c>
      <c r="Z59" s="168">
        <v>72326992</v>
      </c>
    </row>
    <row r="60" spans="1:27" x14ac:dyDescent="0.35">
      <c r="A60" t="s">
        <v>415</v>
      </c>
      <c r="B60" t="s">
        <v>416</v>
      </c>
      <c r="F60" t="s">
        <v>3</v>
      </c>
      <c r="G60" s="165"/>
      <c r="H60" s="30">
        <f t="shared" si="0"/>
        <v>1.3195876535442963E-2</v>
      </c>
      <c r="I60" s="12">
        <f t="shared" si="1"/>
        <v>9628014.5999999996</v>
      </c>
      <c r="J60" s="30">
        <f t="shared" si="2"/>
        <v>1.3195876535442963E-2</v>
      </c>
      <c r="K60" s="73">
        <f t="shared" si="3"/>
        <v>9628014.5999999996</v>
      </c>
      <c r="L60" s="166">
        <f t="shared" si="4"/>
        <v>4.2005327650733504E-2</v>
      </c>
      <c r="M60" s="73">
        <f t="shared" si="5"/>
        <v>9763964</v>
      </c>
      <c r="N60" s="12">
        <f t="shared" si="6"/>
        <v>9370359</v>
      </c>
      <c r="O60" s="167">
        <f t="shared" si="7"/>
        <v>9890400</v>
      </c>
      <c r="P60" s="1">
        <v>9890400</v>
      </c>
      <c r="Q60" s="1">
        <v>9770526</v>
      </c>
      <c r="R60" s="1">
        <v>9630966</v>
      </c>
      <c r="S60" s="1">
        <v>9487206</v>
      </c>
      <c r="T60" s="1">
        <v>9360975</v>
      </c>
      <c r="U60" s="1">
        <v>9262896</v>
      </c>
      <c r="V60" s="1">
        <v>9214182</v>
      </c>
      <c r="W60" s="1">
        <v>9197908</v>
      </c>
      <c r="X60" s="168">
        <v>9141598</v>
      </c>
      <c r="Y60" s="168">
        <v>8946778</v>
      </c>
      <c r="Z60" s="168">
        <v>8549998</v>
      </c>
    </row>
    <row r="61" spans="1:27" x14ac:dyDescent="0.35">
      <c r="A61" t="s">
        <v>43</v>
      </c>
      <c r="B61" t="s">
        <v>42</v>
      </c>
      <c r="C61" t="s">
        <v>3</v>
      </c>
      <c r="E61" t="s">
        <v>3</v>
      </c>
      <c r="F61" t="s">
        <v>3</v>
      </c>
      <c r="G61" s="165"/>
      <c r="H61" s="30">
        <f t="shared" si="0"/>
        <v>6.3656024906570963E-3</v>
      </c>
      <c r="I61" s="12">
        <f t="shared" si="1"/>
        <v>66436483.200000003</v>
      </c>
      <c r="J61" s="30">
        <f t="shared" si="2"/>
        <v>6.3656024906570963E-3</v>
      </c>
      <c r="K61" s="73">
        <f t="shared" si="3"/>
        <v>66436483.200000003</v>
      </c>
      <c r="L61" s="166">
        <f t="shared" si="4"/>
        <v>1.8930616494853947E-2</v>
      </c>
      <c r="M61" s="73">
        <f t="shared" si="5"/>
        <v>66837321.333333336</v>
      </c>
      <c r="N61" s="12">
        <f t="shared" si="6"/>
        <v>65595557</v>
      </c>
      <c r="O61" s="167">
        <f t="shared" si="7"/>
        <v>67215293</v>
      </c>
      <c r="P61" s="1">
        <v>67215293</v>
      </c>
      <c r="Q61" s="1">
        <v>66836327</v>
      </c>
      <c r="R61" s="1">
        <v>66460344</v>
      </c>
      <c r="S61" s="1">
        <v>66058859</v>
      </c>
      <c r="T61" s="1">
        <v>65611593</v>
      </c>
      <c r="U61" s="1">
        <v>65116219</v>
      </c>
      <c r="V61" s="1">
        <v>64602298</v>
      </c>
      <c r="W61" s="1">
        <v>64128273</v>
      </c>
      <c r="X61" s="168">
        <v>63700215</v>
      </c>
      <c r="Y61" s="168">
        <v>63258810</v>
      </c>
      <c r="Z61" s="168">
        <v>62766365</v>
      </c>
    </row>
    <row r="62" spans="1:27" x14ac:dyDescent="0.35">
      <c r="A62" t="s">
        <v>41</v>
      </c>
      <c r="B62" t="s">
        <v>40</v>
      </c>
      <c r="C62" t="s">
        <v>3</v>
      </c>
      <c r="E62" t="s">
        <v>3</v>
      </c>
      <c r="F62" t="s">
        <v>3</v>
      </c>
      <c r="G62" s="165"/>
      <c r="H62" s="30">
        <f t="shared" si="0"/>
        <v>5.3945943189708245E-3</v>
      </c>
      <c r="I62" s="12">
        <f t="shared" si="1"/>
        <v>326569231.60000002</v>
      </c>
      <c r="J62" s="30">
        <f t="shared" si="2"/>
        <v>5.3945943189708245E-3</v>
      </c>
      <c r="K62" s="73">
        <f t="shared" si="3"/>
        <v>326569231.60000002</v>
      </c>
      <c r="L62" s="166">
        <f t="shared" si="4"/>
        <v>1.6223412759684752E-2</v>
      </c>
      <c r="M62" s="73">
        <f t="shared" si="5"/>
        <v>328217425</v>
      </c>
      <c r="N62" s="12">
        <f t="shared" si="6"/>
        <v>322977625.66666669</v>
      </c>
      <c r="O62" s="167">
        <f t="shared" si="7"/>
        <v>329484123</v>
      </c>
      <c r="P62" s="1">
        <v>329484123</v>
      </c>
      <c r="Q62" s="1">
        <v>328329953</v>
      </c>
      <c r="R62" s="1">
        <v>326838199</v>
      </c>
      <c r="S62" s="1">
        <v>325122128</v>
      </c>
      <c r="T62" s="1">
        <v>323071755</v>
      </c>
      <c r="U62" s="1">
        <v>320738994</v>
      </c>
      <c r="V62" s="1">
        <v>318386329</v>
      </c>
      <c r="W62" s="1">
        <v>316059947</v>
      </c>
      <c r="X62" s="168">
        <v>313877662</v>
      </c>
      <c r="Y62" s="168">
        <v>311583481</v>
      </c>
      <c r="Z62" s="168">
        <v>309327143</v>
      </c>
    </row>
    <row r="63" spans="1:27" x14ac:dyDescent="0.35">
      <c r="A63" t="s">
        <v>39</v>
      </c>
      <c r="B63" t="s">
        <v>38</v>
      </c>
      <c r="C63" t="s">
        <v>3</v>
      </c>
      <c r="D63" t="s">
        <v>3</v>
      </c>
      <c r="E63" t="s">
        <v>3</v>
      </c>
      <c r="F63" t="s">
        <v>3</v>
      </c>
      <c r="G63" s="165"/>
      <c r="H63" s="30">
        <f t="shared" si="0"/>
        <v>1.458331994077966E-3</v>
      </c>
      <c r="I63" s="12">
        <f t="shared" si="1"/>
        <v>446716083.19999999</v>
      </c>
      <c r="J63" s="30">
        <f t="shared" si="2"/>
        <v>1.458331994077966E-3</v>
      </c>
      <c r="K63" s="73">
        <f t="shared" si="3"/>
        <v>446716083.19999999</v>
      </c>
      <c r="L63" s="166">
        <f t="shared" si="4"/>
        <v>4.2571703886888912E-3</v>
      </c>
      <c r="M63" s="73">
        <f t="shared" si="5"/>
        <v>447302114</v>
      </c>
      <c r="N63" s="12">
        <f t="shared" si="6"/>
        <v>445405945</v>
      </c>
      <c r="O63" s="167">
        <f t="shared" si="7"/>
        <v>447794691</v>
      </c>
      <c r="P63" s="1">
        <v>447794691</v>
      </c>
      <c r="Q63" s="1">
        <v>447196538</v>
      </c>
      <c r="R63" s="1">
        <v>446915113</v>
      </c>
      <c r="S63" s="1">
        <v>446186344</v>
      </c>
      <c r="T63" s="1">
        <v>445487730</v>
      </c>
      <c r="U63" s="1">
        <v>444543761</v>
      </c>
      <c r="V63" s="1">
        <v>443576675</v>
      </c>
      <c r="W63" s="1">
        <v>442469469</v>
      </c>
      <c r="X63" s="1">
        <v>441395937</v>
      </c>
      <c r="Y63" s="1">
        <v>440746989</v>
      </c>
      <c r="Z63" s="1">
        <v>441532415</v>
      </c>
      <c r="AA63" s="1"/>
    </row>
    <row r="64" spans="1:27" x14ac:dyDescent="0.35">
      <c r="A64" s="16" t="s">
        <v>37</v>
      </c>
      <c r="B64" s="31"/>
      <c r="C64" s="31"/>
      <c r="D64" s="31"/>
      <c r="E64" s="31"/>
      <c r="F64" s="31"/>
      <c r="G64" s="169"/>
      <c r="H64" s="170"/>
      <c r="I64" s="171"/>
      <c r="J64" s="170"/>
      <c r="K64" s="172"/>
      <c r="L64" s="173"/>
      <c r="M64" s="172"/>
      <c r="N64" s="171"/>
      <c r="O64" s="174"/>
      <c r="P64" s="73"/>
      <c r="Q64" s="73"/>
      <c r="R64" s="73"/>
      <c r="S64" s="73"/>
      <c r="T64" s="73"/>
      <c r="U64" s="73"/>
      <c r="V64" s="73"/>
      <c r="W64" s="73"/>
      <c r="X64" s="73"/>
      <c r="Y64" s="73"/>
      <c r="Z64" s="73"/>
    </row>
    <row r="65" spans="1:26" x14ac:dyDescent="0.35">
      <c r="A65" t="s">
        <v>417</v>
      </c>
      <c r="B65" t="s">
        <v>141</v>
      </c>
      <c r="G65" s="165"/>
      <c r="H65" s="30">
        <f t="shared" si="0"/>
        <v>1.458331994077966E-3</v>
      </c>
      <c r="I65" s="12">
        <f t="shared" si="1"/>
        <v>446716083.19999999</v>
      </c>
      <c r="J65" s="30">
        <f t="shared" si="2"/>
        <v>1.458331994077966E-3</v>
      </c>
      <c r="K65" s="73">
        <f t="shared" si="3"/>
        <v>446716083.19999999</v>
      </c>
      <c r="L65" s="166">
        <f t="shared" si="4"/>
        <v>4.2571703886888912E-3</v>
      </c>
      <c r="M65" s="73">
        <f t="shared" si="5"/>
        <v>447302114</v>
      </c>
      <c r="N65" s="12">
        <f t="shared" si="6"/>
        <v>445405945</v>
      </c>
      <c r="O65" s="167">
        <f t="shared" si="7"/>
        <v>447794691</v>
      </c>
      <c r="P65" s="1">
        <v>447794691</v>
      </c>
      <c r="Q65" s="1">
        <v>447196538</v>
      </c>
      <c r="R65" s="1">
        <v>446915113</v>
      </c>
      <c r="S65" s="1">
        <v>446186344</v>
      </c>
      <c r="T65" s="1">
        <v>445487730</v>
      </c>
      <c r="U65" s="1">
        <v>444543761</v>
      </c>
      <c r="V65" s="1">
        <v>443576675</v>
      </c>
      <c r="W65" s="1">
        <v>442469469</v>
      </c>
      <c r="X65" s="1">
        <v>441395937</v>
      </c>
      <c r="Y65" s="1">
        <v>440746989</v>
      </c>
      <c r="Z65" s="1">
        <v>441532415</v>
      </c>
    </row>
    <row r="66" spans="1:26" x14ac:dyDescent="0.35">
      <c r="A66" t="s">
        <v>35</v>
      </c>
      <c r="B66" t="s">
        <v>7</v>
      </c>
      <c r="G66" s="165"/>
      <c r="H66" s="30">
        <f t="shared" si="0"/>
        <v>6.685511721491455E-3</v>
      </c>
      <c r="I66" s="12">
        <f t="shared" si="1"/>
        <v>4787877594.3999996</v>
      </c>
      <c r="J66" s="30">
        <f t="shared" si="2"/>
        <v>6.685511721491455E-3</v>
      </c>
      <c r="K66" s="73">
        <f t="shared" si="3"/>
        <v>4787877594.3999996</v>
      </c>
      <c r="L66" s="166">
        <f t="shared" si="4"/>
        <v>2.0220170101224122E-2</v>
      </c>
      <c r="M66" s="73">
        <f t="shared" si="5"/>
        <v>4819065518</v>
      </c>
      <c r="N66" s="12">
        <f t="shared" si="6"/>
        <v>4723554443.666667</v>
      </c>
      <c r="O66" s="167">
        <f t="shared" si="7"/>
        <v>4847305702</v>
      </c>
      <c r="P66" s="1">
        <f>SUMIF($F$24:$F$63,"&lt;&gt;",P24:P63)</f>
        <v>4847305702</v>
      </c>
      <c r="Q66" s="1">
        <f t="shared" ref="Q66:Z66" si="8">SUMIF($F$24:$F$63,"&lt;&gt;",Q24:Q63)</f>
        <v>4819400777</v>
      </c>
      <c r="R66" s="1">
        <f t="shared" si="8"/>
        <v>4790490075</v>
      </c>
      <c r="S66" s="1">
        <f t="shared" si="8"/>
        <v>4758284627</v>
      </c>
      <c r="T66" s="1">
        <f t="shared" si="8"/>
        <v>4723906791</v>
      </c>
      <c r="U66" s="1">
        <f t="shared" si="8"/>
        <v>4688471913</v>
      </c>
      <c r="V66" s="1">
        <f t="shared" si="8"/>
        <v>4653134319</v>
      </c>
      <c r="W66" s="1">
        <f t="shared" si="8"/>
        <v>4617066741</v>
      </c>
      <c r="X66" s="1">
        <f t="shared" si="8"/>
        <v>4581031317</v>
      </c>
      <c r="Y66" s="1">
        <f t="shared" si="8"/>
        <v>4545455102</v>
      </c>
      <c r="Z66" s="1">
        <f t="shared" si="8"/>
        <v>4512530105</v>
      </c>
    </row>
    <row r="67" spans="1:26" x14ac:dyDescent="0.35">
      <c r="A67" t="s">
        <v>34</v>
      </c>
      <c r="B67" t="s">
        <v>33</v>
      </c>
      <c r="G67" s="165"/>
      <c r="H67" s="30">
        <f t="shared" si="0"/>
        <v>5.9132525602603181E-3</v>
      </c>
      <c r="I67" s="12">
        <f t="shared" si="1"/>
        <v>719851842.79999995</v>
      </c>
      <c r="J67" s="30">
        <f t="shared" si="2"/>
        <v>5.9132525602603181E-3</v>
      </c>
      <c r="K67" s="73">
        <f t="shared" si="3"/>
        <v>719851842.79999995</v>
      </c>
      <c r="L67" s="166">
        <f t="shared" si="4"/>
        <v>1.8169597735460119E-2</v>
      </c>
      <c r="M67" s="73">
        <f t="shared" si="5"/>
        <v>724131842.66666663</v>
      </c>
      <c r="N67" s="12">
        <f t="shared" si="6"/>
        <v>711209453</v>
      </c>
      <c r="O67" s="167">
        <f t="shared" si="7"/>
        <v>727909660</v>
      </c>
      <c r="P67" s="1">
        <f>SUMIF($F$24:$F$63,"",P24:P63)+SUMIF($F$79:$F$105,"",P79:P105)</f>
        <v>727909660</v>
      </c>
      <c r="Q67" s="1">
        <f t="shared" ref="Q67:Z67" si="9">SUMIF($F$24:$F$63,"",Q24:Q63)+SUMIF($F$79:$F$105,"",Q79:Q105)</f>
        <v>724409254</v>
      </c>
      <c r="R67" s="1">
        <f t="shared" si="9"/>
        <v>720076614</v>
      </c>
      <c r="S67" s="1">
        <f t="shared" si="9"/>
        <v>715672140</v>
      </c>
      <c r="T67" s="1">
        <f t="shared" si="9"/>
        <v>711191546</v>
      </c>
      <c r="U67" s="1">
        <f t="shared" si="9"/>
        <v>706764673</v>
      </c>
      <c r="V67" s="1">
        <f t="shared" si="9"/>
        <v>702567442</v>
      </c>
      <c r="W67" s="1">
        <f t="shared" si="9"/>
        <v>698562393</v>
      </c>
      <c r="X67" s="1">
        <f t="shared" si="9"/>
        <v>694740939</v>
      </c>
      <c r="Y67" s="1">
        <f t="shared" si="9"/>
        <v>690853861</v>
      </c>
      <c r="Z67" s="1">
        <f t="shared" si="9"/>
        <v>686957028</v>
      </c>
    </row>
    <row r="68" spans="1:26" x14ac:dyDescent="0.35">
      <c r="A68" t="s">
        <v>418</v>
      </c>
      <c r="B68" t="s">
        <v>419</v>
      </c>
      <c r="G68" s="165"/>
      <c r="H68" s="30">
        <f t="shared" si="0"/>
        <v>1.1029634857967485E-2</v>
      </c>
      <c r="I68" s="12">
        <f>AVERAGE(T68,S68,R68,Q68,P68)</f>
        <v>7590511304.3999996</v>
      </c>
      <c r="J68" s="30">
        <f t="shared" si="2"/>
        <v>1.1029634857967485E-2</v>
      </c>
      <c r="K68" s="73">
        <f t="shared" si="3"/>
        <v>7590511304.3999996</v>
      </c>
      <c r="L68" s="166">
        <f t="shared" si="4"/>
        <v>3.3479588741987643E-2</v>
      </c>
      <c r="M68" s="73">
        <f t="shared" si="5"/>
        <v>7672887184.333333</v>
      </c>
      <c r="N68" s="12">
        <f t="shared" si="6"/>
        <v>7424323874.333333</v>
      </c>
      <c r="O68" s="167">
        <f t="shared" si="7"/>
        <v>7752840547</v>
      </c>
      <c r="P68" s="1">
        <v>7752840547</v>
      </c>
      <c r="Q68" s="1">
        <v>7673345391</v>
      </c>
      <c r="R68" s="1">
        <v>7592475615</v>
      </c>
      <c r="S68" s="1">
        <v>7509410228</v>
      </c>
      <c r="T68" s="1">
        <v>7424484741</v>
      </c>
      <c r="U68" s="1">
        <v>7339076654</v>
      </c>
      <c r="V68" s="1">
        <v>7254292848</v>
      </c>
      <c r="W68" s="1">
        <v>7169675197</v>
      </c>
      <c r="X68" s="1">
        <v>7085790438</v>
      </c>
      <c r="Y68" s="1">
        <v>7002880914</v>
      </c>
      <c r="Z68" s="1">
        <v>6921877071</v>
      </c>
    </row>
    <row r="69" spans="1:26" x14ac:dyDescent="0.35">
      <c r="G69" s="1"/>
      <c r="H69" s="1"/>
      <c r="I69" s="1"/>
      <c r="J69" s="1"/>
      <c r="K69" s="1"/>
      <c r="L69" s="1"/>
      <c r="M69" s="1"/>
      <c r="N69" s="1"/>
      <c r="O69" s="1"/>
      <c r="P69" s="1"/>
    </row>
    <row r="70" spans="1:26" x14ac:dyDescent="0.35">
      <c r="G70" s="1"/>
      <c r="H70" s="1"/>
      <c r="I70" s="1"/>
      <c r="J70" s="1"/>
      <c r="K70" s="1"/>
      <c r="L70" s="1"/>
      <c r="M70" s="1"/>
      <c r="N70" s="1"/>
      <c r="O70" s="1"/>
      <c r="P70" s="1"/>
    </row>
    <row r="71" spans="1:26" x14ac:dyDescent="0.35">
      <c r="G71" s="1"/>
      <c r="H71" s="1"/>
      <c r="I71" s="1"/>
      <c r="J71" s="1"/>
      <c r="K71" s="1"/>
      <c r="L71" s="1"/>
      <c r="M71" s="1"/>
      <c r="N71" s="1"/>
      <c r="O71" s="1"/>
      <c r="P71" s="1"/>
    </row>
    <row r="72" spans="1:26" x14ac:dyDescent="0.35">
      <c r="G72" s="1"/>
      <c r="H72" s="1"/>
      <c r="I72" s="1"/>
      <c r="J72" s="1"/>
      <c r="K72" s="1"/>
      <c r="L72" s="1"/>
      <c r="M72" s="1"/>
      <c r="N72" s="1"/>
      <c r="O72" s="1"/>
      <c r="P72" s="1"/>
    </row>
    <row r="73" spans="1:26" x14ac:dyDescent="0.35">
      <c r="G73" s="1" t="s">
        <v>387</v>
      </c>
      <c r="H73" s="1"/>
      <c r="I73" s="1"/>
      <c r="J73" s="1"/>
      <c r="K73" s="1"/>
      <c r="L73" s="1"/>
      <c r="M73" s="1"/>
      <c r="N73" s="1"/>
      <c r="O73" s="24"/>
      <c r="W73" s="1"/>
    </row>
    <row r="74" spans="1:26" x14ac:dyDescent="0.35">
      <c r="A74" s="21" t="s">
        <v>420</v>
      </c>
      <c r="B74" s="175"/>
      <c r="C74" s="21"/>
      <c r="D74" s="21"/>
      <c r="E74" s="21"/>
      <c r="F74" s="21"/>
      <c r="G74" s="205" t="s">
        <v>388</v>
      </c>
      <c r="H74" s="206"/>
      <c r="I74" s="207"/>
      <c r="J74" s="205" t="s">
        <v>389</v>
      </c>
      <c r="K74" s="207"/>
      <c r="L74" s="205" t="s">
        <v>390</v>
      </c>
      <c r="M74" s="206"/>
      <c r="N74" s="207"/>
      <c r="O74" s="157" t="s">
        <v>391</v>
      </c>
      <c r="P74" s="34"/>
      <c r="V74" s="34"/>
      <c r="W74" s="34"/>
    </row>
    <row r="75" spans="1:26" x14ac:dyDescent="0.35">
      <c r="C75" s="152"/>
      <c r="D75" s="152"/>
      <c r="E75" s="152"/>
      <c r="F75" s="152"/>
      <c r="G75" s="59" t="s">
        <v>392</v>
      </c>
      <c r="H75" s="26" t="s">
        <v>393</v>
      </c>
      <c r="I75" s="158" t="s">
        <v>392</v>
      </c>
      <c r="J75" s="26" t="s">
        <v>394</v>
      </c>
      <c r="K75" s="26" t="s">
        <v>395</v>
      </c>
      <c r="L75" s="59" t="s">
        <v>394</v>
      </c>
      <c r="M75" s="26" t="s">
        <v>396</v>
      </c>
      <c r="N75" s="158" t="s">
        <v>397</v>
      </c>
      <c r="O75" s="160" t="s">
        <v>396</v>
      </c>
      <c r="Q75" s="152"/>
    </row>
    <row r="76" spans="1:26" x14ac:dyDescent="0.35">
      <c r="C76" s="204" t="s">
        <v>23</v>
      </c>
      <c r="D76" s="204"/>
      <c r="E76" s="204"/>
      <c r="F76" s="204"/>
      <c r="G76" s="59" t="s">
        <v>4</v>
      </c>
      <c r="H76" s="26" t="s">
        <v>4</v>
      </c>
      <c r="I76" s="158" t="s">
        <v>4</v>
      </c>
      <c r="J76" s="26" t="s">
        <v>4</v>
      </c>
      <c r="K76" s="26" t="s">
        <v>4</v>
      </c>
      <c r="L76" s="59" t="s">
        <v>4</v>
      </c>
      <c r="M76" s="26" t="s">
        <v>4</v>
      </c>
      <c r="N76" s="158" t="s">
        <v>4</v>
      </c>
      <c r="O76" s="160" t="s">
        <v>4</v>
      </c>
      <c r="Q76" s="152"/>
    </row>
    <row r="77" spans="1:26" x14ac:dyDescent="0.35">
      <c r="A77" s="18" t="s">
        <v>12</v>
      </c>
      <c r="B77" s="18" t="s">
        <v>11</v>
      </c>
      <c r="C77" s="18" t="s">
        <v>10</v>
      </c>
      <c r="D77" s="18" t="s">
        <v>9</v>
      </c>
      <c r="E77" s="18" t="s">
        <v>8</v>
      </c>
      <c r="F77" s="18" t="s">
        <v>7</v>
      </c>
      <c r="G77" s="161" t="s">
        <v>398</v>
      </c>
      <c r="H77" s="162" t="s">
        <v>399</v>
      </c>
      <c r="I77" s="163" t="s">
        <v>400</v>
      </c>
      <c r="J77" s="162" t="s">
        <v>401</v>
      </c>
      <c r="K77" s="162" t="s">
        <v>402</v>
      </c>
      <c r="L77" s="161" t="s">
        <v>403</v>
      </c>
      <c r="M77" s="162" t="s">
        <v>404</v>
      </c>
      <c r="N77" s="163" t="s">
        <v>405</v>
      </c>
      <c r="O77" s="164" t="s">
        <v>391</v>
      </c>
      <c r="P77" s="18">
        <v>2020</v>
      </c>
      <c r="Q77" s="18">
        <v>2019</v>
      </c>
      <c r="R77" s="18">
        <v>2018</v>
      </c>
      <c r="S77" s="18">
        <v>2017</v>
      </c>
      <c r="T77" s="18">
        <v>2016</v>
      </c>
      <c r="U77" s="18">
        <v>2015</v>
      </c>
      <c r="V77" s="18">
        <v>2014</v>
      </c>
      <c r="W77" s="18">
        <v>2013</v>
      </c>
      <c r="X77" s="18">
        <v>2012</v>
      </c>
      <c r="Y77" s="18">
        <v>2011</v>
      </c>
      <c r="Z77" s="18">
        <v>2010</v>
      </c>
    </row>
    <row r="78" spans="1:26" x14ac:dyDescent="0.35">
      <c r="A78" s="16" t="s">
        <v>421</v>
      </c>
      <c r="B78" s="16"/>
      <c r="C78" s="16"/>
      <c r="D78" s="16"/>
      <c r="E78" s="16"/>
      <c r="F78" s="16"/>
      <c r="G78" s="169"/>
      <c r="H78" s="176"/>
      <c r="I78" s="177"/>
      <c r="J78" s="176"/>
      <c r="K78" s="178"/>
      <c r="L78" s="173"/>
      <c r="M78" s="172"/>
      <c r="N78" s="171"/>
      <c r="O78" s="174"/>
      <c r="P78" s="73"/>
      <c r="Q78" s="73"/>
      <c r="R78" s="73"/>
      <c r="S78" s="73"/>
      <c r="T78" s="73"/>
      <c r="U78" s="73"/>
      <c r="V78" s="73"/>
      <c r="W78" s="73"/>
      <c r="X78" s="73"/>
      <c r="Y78" s="73"/>
      <c r="Z78" s="73"/>
    </row>
    <row r="79" spans="1:26" x14ac:dyDescent="0.35">
      <c r="A79" t="s">
        <v>422</v>
      </c>
      <c r="B79" t="s">
        <v>423</v>
      </c>
      <c r="C79" t="s">
        <v>3</v>
      </c>
      <c r="G79" s="165"/>
      <c r="H79" s="30">
        <f t="shared" ref="H79:H84" si="10">_xlfn.RRI(5,U79,P79)</f>
        <v>1.3766272121131795E-2</v>
      </c>
      <c r="I79" s="12">
        <f>AVERAGE(T79,S79,R79,Q79,P79)</f>
        <v>49593655</v>
      </c>
      <c r="J79" s="30">
        <f t="shared" ref="J79:J84" si="11">_xlfn.RRI(5,U79,P79)</f>
        <v>1.3766272121131795E-2</v>
      </c>
      <c r="K79" s="73">
        <f>AVERAGE(T79,S79,R79,Q79,P79)</f>
        <v>49593655</v>
      </c>
      <c r="L79" s="166">
        <f t="shared" ref="L79:L84" si="12">M79/N79-1</f>
        <v>4.3413434749074886E-2</v>
      </c>
      <c r="M79" s="73">
        <f t="shared" ref="M79:M84" si="13">AVERAGE(R79,Q79,P79)</f>
        <v>50294461</v>
      </c>
      <c r="N79" s="12">
        <f t="shared" ref="N79:N84" si="14">AVERAGE(U79,T79,S79)</f>
        <v>48201853</v>
      </c>
      <c r="O79" s="167">
        <f t="shared" ref="O79:O84" si="15">P79</f>
        <v>50882884</v>
      </c>
      <c r="P79" s="1">
        <v>50882884</v>
      </c>
      <c r="Q79" s="1">
        <v>50339443</v>
      </c>
      <c r="R79" s="1">
        <v>49661056</v>
      </c>
      <c r="S79" s="1">
        <v>48909844</v>
      </c>
      <c r="T79" s="1">
        <v>48175048</v>
      </c>
      <c r="U79" s="1">
        <v>47520667</v>
      </c>
      <c r="V79" s="1">
        <v>46967706</v>
      </c>
      <c r="W79" s="1">
        <v>46495492</v>
      </c>
      <c r="X79" s="1">
        <v>46075721</v>
      </c>
      <c r="Y79" s="1">
        <v>45662747</v>
      </c>
      <c r="Z79" s="1">
        <v>45222699</v>
      </c>
    </row>
    <row r="80" spans="1:26" x14ac:dyDescent="0.35">
      <c r="A80" t="s">
        <v>424</v>
      </c>
      <c r="B80" t="s">
        <v>425</v>
      </c>
      <c r="C80" t="s">
        <v>3</v>
      </c>
      <c r="G80" s="165"/>
      <c r="H80" s="30">
        <f t="shared" si="10"/>
        <v>9.9612321212954047E-3</v>
      </c>
      <c r="I80" s="12">
        <f t="shared" ref="I80:I105" si="16">AVERAGE(T80,S80,R80,Q80,P80)</f>
        <v>4998081.8</v>
      </c>
      <c r="J80" s="30">
        <f t="shared" si="11"/>
        <v>9.9612321212954047E-3</v>
      </c>
      <c r="K80" s="73">
        <f t="shared" ref="K80:K84" si="17">AVERAGE(T80,S80,R80,Q80,P80)</f>
        <v>4998081.8</v>
      </c>
      <c r="L80" s="166">
        <f t="shared" si="12"/>
        <v>3.0211546553142066E-2</v>
      </c>
      <c r="M80" s="73">
        <f t="shared" si="13"/>
        <v>5047039.333333333</v>
      </c>
      <c r="N80" s="12">
        <f t="shared" si="14"/>
        <v>4899032</v>
      </c>
      <c r="O80" s="167">
        <f t="shared" si="15"/>
        <v>5094114</v>
      </c>
      <c r="P80" s="1">
        <v>5094114</v>
      </c>
      <c r="Q80" s="1">
        <v>5047561</v>
      </c>
      <c r="R80" s="1">
        <v>4999443</v>
      </c>
      <c r="S80" s="1">
        <v>4949955</v>
      </c>
      <c r="T80" s="1">
        <v>4899336</v>
      </c>
      <c r="U80" s="1">
        <v>4847805</v>
      </c>
      <c r="V80" s="1">
        <v>4795390</v>
      </c>
      <c r="W80" s="1">
        <v>4742111</v>
      </c>
      <c r="X80" s="1">
        <v>4688003</v>
      </c>
      <c r="Y80" s="1">
        <v>4633086</v>
      </c>
      <c r="Z80" s="1">
        <v>4577371</v>
      </c>
    </row>
    <row r="81" spans="1:26" x14ac:dyDescent="0.35">
      <c r="A81" t="s">
        <v>426</v>
      </c>
      <c r="B81" t="s">
        <v>427</v>
      </c>
      <c r="C81" t="s">
        <v>3</v>
      </c>
      <c r="G81" s="165"/>
      <c r="H81" s="30">
        <f t="shared" si="10"/>
        <v>2.0657381160395394E-2</v>
      </c>
      <c r="I81" s="12">
        <f t="shared" si="16"/>
        <v>351709.6</v>
      </c>
      <c r="J81" s="30">
        <f t="shared" si="11"/>
        <v>2.0657381160395394E-2</v>
      </c>
      <c r="K81" s="73">
        <f t="shared" si="17"/>
        <v>351709.6</v>
      </c>
      <c r="L81" s="166">
        <f t="shared" si="12"/>
        <v>6.9385155706806589E-2</v>
      </c>
      <c r="M81" s="73">
        <f t="shared" si="13"/>
        <v>359903</v>
      </c>
      <c r="N81" s="12">
        <f t="shared" si="14"/>
        <v>336551.33333333331</v>
      </c>
      <c r="O81" s="167">
        <f t="shared" si="15"/>
        <v>366425</v>
      </c>
      <c r="P81" s="1">
        <v>366425</v>
      </c>
      <c r="Q81" s="1">
        <v>360563</v>
      </c>
      <c r="R81" s="1">
        <v>352721</v>
      </c>
      <c r="S81" s="1">
        <v>343400</v>
      </c>
      <c r="T81" s="1">
        <v>335439</v>
      </c>
      <c r="U81" s="1">
        <v>330815</v>
      </c>
      <c r="V81" s="1">
        <v>327386</v>
      </c>
      <c r="W81" s="1">
        <v>323764</v>
      </c>
      <c r="X81" s="1">
        <v>320716</v>
      </c>
      <c r="Y81" s="1">
        <v>319014</v>
      </c>
      <c r="Z81" s="1">
        <v>318041</v>
      </c>
    </row>
    <row r="82" spans="1:26" x14ac:dyDescent="0.35">
      <c r="A82" t="s">
        <v>428</v>
      </c>
      <c r="B82" t="s">
        <v>429</v>
      </c>
      <c r="C82" t="s">
        <v>3</v>
      </c>
      <c r="E82" t="s">
        <v>2</v>
      </c>
      <c r="G82" s="165"/>
      <c r="H82" s="30">
        <f t="shared" si="10"/>
        <v>1.921811718700539E-2</v>
      </c>
      <c r="I82" s="12">
        <f t="shared" si="16"/>
        <v>8882600</v>
      </c>
      <c r="J82" s="30">
        <f t="shared" si="11"/>
        <v>1.921811718700539E-2</v>
      </c>
      <c r="K82" s="73">
        <f t="shared" si="17"/>
        <v>8882600</v>
      </c>
      <c r="L82" s="166">
        <f t="shared" si="12"/>
        <v>5.9061444495581261E-2</v>
      </c>
      <c r="M82" s="73">
        <f t="shared" si="13"/>
        <v>9051233.333333334</v>
      </c>
      <c r="N82" s="12">
        <f t="shared" si="14"/>
        <v>8546466.666666666</v>
      </c>
      <c r="O82" s="167">
        <f t="shared" si="15"/>
        <v>9216900</v>
      </c>
      <c r="P82" s="1">
        <v>9216900</v>
      </c>
      <c r="Q82" s="1">
        <v>9054000</v>
      </c>
      <c r="R82" s="1">
        <v>8882800</v>
      </c>
      <c r="S82" s="1">
        <v>8713300</v>
      </c>
      <c r="T82" s="1">
        <v>8546000</v>
      </c>
      <c r="U82" s="1">
        <v>8380100</v>
      </c>
      <c r="V82" s="1">
        <v>8215700</v>
      </c>
      <c r="W82" s="1">
        <v>8059500</v>
      </c>
      <c r="X82" s="1">
        <v>7910500</v>
      </c>
      <c r="Y82" s="1">
        <v>7765800</v>
      </c>
      <c r="Z82" s="1">
        <v>7623600</v>
      </c>
    </row>
    <row r="83" spans="1:26" x14ac:dyDescent="0.35">
      <c r="A83" t="s">
        <v>430</v>
      </c>
      <c r="B83" t="s">
        <v>431</v>
      </c>
      <c r="C83" t="s">
        <v>3</v>
      </c>
      <c r="D83" t="s">
        <v>3</v>
      </c>
      <c r="G83" s="165"/>
      <c r="H83" s="30">
        <f t="shared" si="10"/>
        <v>-7.8051370619086624E-3</v>
      </c>
      <c r="I83" s="12">
        <f t="shared" si="16"/>
        <v>1928865.8</v>
      </c>
      <c r="J83" s="30">
        <f t="shared" si="11"/>
        <v>-7.8051370619086624E-3</v>
      </c>
      <c r="K83" s="73">
        <f t="shared" si="17"/>
        <v>1928865.8</v>
      </c>
      <c r="L83" s="166">
        <f t="shared" si="12"/>
        <v>-2.3262585826368865E-2</v>
      </c>
      <c r="M83" s="73">
        <f t="shared" si="13"/>
        <v>1914181.3333333333</v>
      </c>
      <c r="N83" s="12">
        <f t="shared" si="14"/>
        <v>1959770.6666666667</v>
      </c>
      <c r="O83" s="167">
        <f t="shared" si="15"/>
        <v>1901548</v>
      </c>
      <c r="P83" s="1">
        <v>1901548</v>
      </c>
      <c r="Q83" s="1">
        <v>1913822</v>
      </c>
      <c r="R83" s="1">
        <v>1927174</v>
      </c>
      <c r="S83" s="1">
        <v>1942248</v>
      </c>
      <c r="T83" s="1">
        <v>1959537</v>
      </c>
      <c r="U83" s="1">
        <v>1977527</v>
      </c>
      <c r="V83" s="1">
        <v>1993782</v>
      </c>
      <c r="W83" s="1">
        <v>2012647</v>
      </c>
      <c r="X83" s="1">
        <v>2034319</v>
      </c>
      <c r="Y83" s="1">
        <v>2059709</v>
      </c>
      <c r="Z83" s="1">
        <v>2097555</v>
      </c>
    </row>
    <row r="84" spans="1:26" x14ac:dyDescent="0.35">
      <c r="A84" t="s">
        <v>432</v>
      </c>
      <c r="B84" t="s">
        <v>433</v>
      </c>
      <c r="C84" t="s">
        <v>3</v>
      </c>
      <c r="D84" t="s">
        <v>3</v>
      </c>
      <c r="G84" s="165"/>
      <c r="H84" s="30">
        <f t="shared" si="10"/>
        <v>3.5219374605368614E-3</v>
      </c>
      <c r="I84" s="12">
        <f t="shared" si="16"/>
        <v>2078767</v>
      </c>
      <c r="J84" s="30">
        <f t="shared" si="11"/>
        <v>3.5219374605368614E-3</v>
      </c>
      <c r="K84" s="73">
        <f t="shared" si="17"/>
        <v>2078767</v>
      </c>
      <c r="L84" s="166">
        <f t="shared" si="12"/>
        <v>1.0886912766682411E-2</v>
      </c>
      <c r="M84" s="73">
        <f t="shared" si="13"/>
        <v>2087468.3333333333</v>
      </c>
      <c r="N84" s="12">
        <f t="shared" si="14"/>
        <v>2064987</v>
      </c>
      <c r="O84" s="167">
        <f t="shared" si="15"/>
        <v>2100126</v>
      </c>
      <c r="P84" s="1">
        <v>2100126</v>
      </c>
      <c r="Q84" s="1">
        <v>2088385</v>
      </c>
      <c r="R84" s="1">
        <v>2073894</v>
      </c>
      <c r="S84" s="1">
        <v>2066388</v>
      </c>
      <c r="T84" s="1">
        <v>2065042</v>
      </c>
      <c r="U84" s="1">
        <v>2063531</v>
      </c>
      <c r="V84" s="1">
        <v>2061980</v>
      </c>
      <c r="W84" s="1">
        <v>2059953</v>
      </c>
      <c r="X84" s="1">
        <v>2057159</v>
      </c>
      <c r="Y84" s="1">
        <v>2052843</v>
      </c>
      <c r="Z84" s="1">
        <v>2048583</v>
      </c>
    </row>
    <row r="85" spans="1:26" x14ac:dyDescent="0.35">
      <c r="A85" s="179" t="s">
        <v>434</v>
      </c>
      <c r="B85" s="16"/>
      <c r="C85" s="16"/>
      <c r="D85" s="16"/>
      <c r="E85" s="16"/>
      <c r="F85" s="16"/>
      <c r="G85" s="169"/>
      <c r="H85" s="170"/>
      <c r="I85" s="171"/>
      <c r="J85" s="170"/>
      <c r="K85" s="172"/>
      <c r="L85" s="173"/>
      <c r="M85" s="172"/>
      <c r="N85" s="171"/>
      <c r="O85" s="174"/>
      <c r="P85" s="73"/>
      <c r="Q85" s="73"/>
      <c r="R85" s="73"/>
      <c r="S85" s="73"/>
      <c r="T85" s="73"/>
      <c r="U85" s="73"/>
      <c r="V85" s="73"/>
      <c r="W85" s="73"/>
      <c r="X85" s="73"/>
      <c r="Y85" s="73"/>
      <c r="Z85" s="73"/>
    </row>
    <row r="86" spans="1:26" x14ac:dyDescent="0.35">
      <c r="A86" t="s">
        <v>435</v>
      </c>
      <c r="B86" t="s">
        <v>436</v>
      </c>
      <c r="C86" t="s">
        <v>2</v>
      </c>
      <c r="G86" s="165"/>
      <c r="H86" s="30">
        <f t="shared" ref="H86:H91" si="18">_xlfn.RRI(5,U86,P86)</f>
        <v>1.0198807525057196E-2</v>
      </c>
      <c r="I86" s="12">
        <f t="shared" si="16"/>
        <v>44489031.200000003</v>
      </c>
      <c r="J86" s="30">
        <f t="shared" ref="J86:J91" si="19">_xlfn.RRI(5,U86,P86)</f>
        <v>1.0198807525057196E-2</v>
      </c>
      <c r="K86" s="73">
        <f>AVERAGE(T86,S86,R86,Q86,P86)</f>
        <v>44489031.200000003</v>
      </c>
      <c r="L86" s="166">
        <f t="shared" ref="L86:L91" si="20">M86/N86-1</f>
        <v>3.0916267232109274E-2</v>
      </c>
      <c r="M86" s="73">
        <f t="shared" ref="M86:M91" si="21">AVERAGE(R86,Q86,P86)</f>
        <v>44936659</v>
      </c>
      <c r="N86" s="12">
        <f t="shared" ref="N86:N91" si="22">AVERAGE(U86,T86,S86)</f>
        <v>43589048.333333336</v>
      </c>
      <c r="O86" s="167">
        <f t="shared" ref="O86:O91" si="23">P86</f>
        <v>45376763</v>
      </c>
      <c r="P86" s="1">
        <v>45376763</v>
      </c>
      <c r="Q86" s="1">
        <v>44938712</v>
      </c>
      <c r="R86" s="1">
        <v>44494502</v>
      </c>
      <c r="S86" s="1">
        <v>44044811</v>
      </c>
      <c r="T86" s="1">
        <v>43590368</v>
      </c>
      <c r="U86" s="1">
        <v>43131966</v>
      </c>
      <c r="V86" s="1">
        <v>42669500</v>
      </c>
      <c r="W86" s="1">
        <v>42202935</v>
      </c>
      <c r="X86" s="1">
        <v>41733271</v>
      </c>
      <c r="Y86" s="1">
        <v>41261490</v>
      </c>
      <c r="Z86" s="1">
        <v>40788453</v>
      </c>
    </row>
    <row r="87" spans="1:26" x14ac:dyDescent="0.35">
      <c r="A87" t="s">
        <v>437</v>
      </c>
      <c r="B87" t="s">
        <v>438</v>
      </c>
      <c r="C87" t="s">
        <v>2</v>
      </c>
      <c r="D87" t="s">
        <v>3</v>
      </c>
      <c r="G87" s="165"/>
      <c r="H87" s="30">
        <f t="shared" si="18"/>
        <v>-7.0850109819464713E-3</v>
      </c>
      <c r="I87" s="12">
        <f t="shared" si="16"/>
        <v>7026371</v>
      </c>
      <c r="J87" s="30">
        <f t="shared" si="19"/>
        <v>-7.0850109819464713E-3</v>
      </c>
      <c r="K87" s="73">
        <f t="shared" ref="K87:K105" si="24">AVERAGE(T87,S87,R87,Q87,P87)</f>
        <v>7026371</v>
      </c>
      <c r="L87" s="166">
        <f t="shared" si="20"/>
        <v>-2.1217804334161317E-2</v>
      </c>
      <c r="M87" s="73">
        <f t="shared" si="21"/>
        <v>6976028.666666667</v>
      </c>
      <c r="N87" s="12">
        <f t="shared" si="22"/>
        <v>7127253.333333333</v>
      </c>
      <c r="O87" s="167">
        <f t="shared" si="23"/>
        <v>6927288</v>
      </c>
      <c r="P87" s="1">
        <v>6927288</v>
      </c>
      <c r="Q87" s="1">
        <v>6975761</v>
      </c>
      <c r="R87" s="1">
        <v>7025037</v>
      </c>
      <c r="S87" s="1">
        <v>7075947</v>
      </c>
      <c r="T87" s="1">
        <v>7127822</v>
      </c>
      <c r="U87" s="1">
        <v>7177991</v>
      </c>
      <c r="V87" s="1">
        <v>7223938</v>
      </c>
      <c r="W87" s="1">
        <v>7265115</v>
      </c>
      <c r="X87" s="1">
        <v>7305888</v>
      </c>
      <c r="Y87" s="1">
        <v>7348328</v>
      </c>
      <c r="Z87" s="1">
        <v>7395599</v>
      </c>
    </row>
    <row r="88" spans="1:26" x14ac:dyDescent="0.35">
      <c r="A88" t="s">
        <v>439</v>
      </c>
      <c r="B88" t="s">
        <v>440</v>
      </c>
      <c r="C88" t="s">
        <v>2</v>
      </c>
      <c r="D88" t="s">
        <v>3</v>
      </c>
      <c r="G88" s="165"/>
      <c r="H88" s="30">
        <f t="shared" si="18"/>
        <v>-7.5547123321286769E-3</v>
      </c>
      <c r="I88" s="12">
        <f t="shared" si="16"/>
        <v>4099835.2</v>
      </c>
      <c r="J88" s="30">
        <f t="shared" si="19"/>
        <v>-7.5547123321286769E-3</v>
      </c>
      <c r="K88" s="73">
        <f t="shared" si="24"/>
        <v>4099835.2</v>
      </c>
      <c r="L88" s="166">
        <f t="shared" si="20"/>
        <v>-2.4170236890524999E-2</v>
      </c>
      <c r="M88" s="73">
        <f t="shared" si="21"/>
        <v>4066765.3333333335</v>
      </c>
      <c r="N88" s="12">
        <f t="shared" si="22"/>
        <v>4167494.6666666665</v>
      </c>
      <c r="O88" s="167">
        <f t="shared" si="23"/>
        <v>4047200</v>
      </c>
      <c r="P88" s="1">
        <v>4047200</v>
      </c>
      <c r="Q88" s="1">
        <v>4065253</v>
      </c>
      <c r="R88" s="1">
        <v>4087843</v>
      </c>
      <c r="S88" s="1">
        <v>4124531</v>
      </c>
      <c r="T88" s="1">
        <v>4174349</v>
      </c>
      <c r="U88" s="1">
        <v>4203604</v>
      </c>
      <c r="V88" s="1">
        <v>4238389</v>
      </c>
      <c r="W88" s="1">
        <v>4255689</v>
      </c>
      <c r="X88" s="1">
        <v>4267558</v>
      </c>
      <c r="Y88" s="1">
        <v>4280622</v>
      </c>
      <c r="Z88" s="1">
        <v>4295427</v>
      </c>
    </row>
    <row r="89" spans="1:26" x14ac:dyDescent="0.35">
      <c r="A89" t="s">
        <v>441</v>
      </c>
      <c r="B89" t="s">
        <v>442</v>
      </c>
      <c r="C89" t="s">
        <v>2</v>
      </c>
      <c r="G89" s="165"/>
      <c r="H89" s="30">
        <f t="shared" si="18"/>
        <v>1.5902560917708808E-2</v>
      </c>
      <c r="I89" s="12">
        <f t="shared" si="16"/>
        <v>31968381.600000001</v>
      </c>
      <c r="J89" s="30">
        <f t="shared" si="19"/>
        <v>1.5902560917708808E-2</v>
      </c>
      <c r="K89" s="73">
        <f t="shared" si="24"/>
        <v>31968381.600000001</v>
      </c>
      <c r="L89" s="166">
        <f t="shared" si="20"/>
        <v>4.9875543232082764E-2</v>
      </c>
      <c r="M89" s="73">
        <f t="shared" si="21"/>
        <v>32490524.333333332</v>
      </c>
      <c r="N89" s="12">
        <f t="shared" si="22"/>
        <v>30947024.666666668</v>
      </c>
      <c r="O89" s="167">
        <f t="shared" si="23"/>
        <v>32971846</v>
      </c>
      <c r="P89" s="1">
        <v>32971846</v>
      </c>
      <c r="Q89" s="1">
        <v>32510462</v>
      </c>
      <c r="R89" s="1">
        <v>31989265</v>
      </c>
      <c r="S89" s="1">
        <v>31444299</v>
      </c>
      <c r="T89" s="1">
        <v>30926036</v>
      </c>
      <c r="U89" s="1">
        <v>30470739</v>
      </c>
      <c r="V89" s="1">
        <v>30090372</v>
      </c>
      <c r="W89" s="1">
        <v>29773986</v>
      </c>
      <c r="X89" s="1">
        <v>29506790</v>
      </c>
      <c r="Y89" s="1">
        <v>29264314</v>
      </c>
      <c r="Z89" s="1">
        <v>29027680</v>
      </c>
    </row>
    <row r="90" spans="1:26" x14ac:dyDescent="0.35">
      <c r="A90" t="s">
        <v>443</v>
      </c>
      <c r="B90" t="s">
        <v>444</v>
      </c>
      <c r="C90" t="s">
        <v>2</v>
      </c>
      <c r="D90" t="s">
        <v>3</v>
      </c>
      <c r="G90" s="165"/>
      <c r="H90" s="30">
        <f t="shared" si="18"/>
        <v>-5.4022534548051615E-3</v>
      </c>
      <c r="I90" s="12">
        <f t="shared" si="16"/>
        <v>19484544.600000001</v>
      </c>
      <c r="J90" s="30">
        <f t="shared" si="19"/>
        <v>-5.4022534548051615E-3</v>
      </c>
      <c r="K90" s="73">
        <f t="shared" si="24"/>
        <v>19484544.600000001</v>
      </c>
      <c r="L90" s="166">
        <f t="shared" si="20"/>
        <v>-1.6493200979017519E-2</v>
      </c>
      <c r="M90" s="73">
        <f t="shared" si="21"/>
        <v>19377247</v>
      </c>
      <c r="N90" s="12">
        <f t="shared" si="22"/>
        <v>19702199.333333332</v>
      </c>
      <c r="O90" s="167">
        <f t="shared" si="23"/>
        <v>19286123</v>
      </c>
      <c r="P90" s="1">
        <v>19286123</v>
      </c>
      <c r="Q90" s="1">
        <v>19371648</v>
      </c>
      <c r="R90" s="1">
        <v>19473970</v>
      </c>
      <c r="S90" s="1">
        <v>19588715</v>
      </c>
      <c r="T90" s="1">
        <v>19702267</v>
      </c>
      <c r="U90" s="1">
        <v>19815616</v>
      </c>
      <c r="V90" s="1">
        <v>19908979</v>
      </c>
      <c r="W90" s="1">
        <v>19983693</v>
      </c>
      <c r="X90" s="1">
        <v>20058035</v>
      </c>
      <c r="Y90" s="1">
        <v>20147528</v>
      </c>
      <c r="Z90" s="1">
        <v>20246871</v>
      </c>
    </row>
    <row r="91" spans="1:26" x14ac:dyDescent="0.35">
      <c r="A91" t="s">
        <v>445</v>
      </c>
      <c r="B91" t="s">
        <v>446</v>
      </c>
      <c r="C91" t="s">
        <v>2</v>
      </c>
      <c r="G91" s="165"/>
      <c r="H91" s="30">
        <f t="shared" si="18"/>
        <v>1.0006956710606474E-5</v>
      </c>
      <c r="I91" s="12">
        <f t="shared" si="16"/>
        <v>144365467.19999999</v>
      </c>
      <c r="J91" s="30">
        <f t="shared" si="19"/>
        <v>1.0006956710606474E-5</v>
      </c>
      <c r="K91" s="73">
        <f t="shared" si="24"/>
        <v>144365467.19999999</v>
      </c>
      <c r="L91" s="166">
        <f t="shared" si="20"/>
        <v>1.2055823326462267E-4</v>
      </c>
      <c r="M91" s="73">
        <f t="shared" si="21"/>
        <v>144329400</v>
      </c>
      <c r="N91" s="12">
        <f t="shared" si="22"/>
        <v>144312002</v>
      </c>
      <c r="O91" s="167">
        <f t="shared" si="23"/>
        <v>144104080</v>
      </c>
      <c r="P91" s="1">
        <v>144104080</v>
      </c>
      <c r="Q91" s="1">
        <v>144406261</v>
      </c>
      <c r="R91" s="1">
        <v>144477859</v>
      </c>
      <c r="S91" s="1">
        <v>144496739</v>
      </c>
      <c r="T91" s="1">
        <v>144342397</v>
      </c>
      <c r="U91" s="1">
        <v>144096870</v>
      </c>
      <c r="V91" s="1">
        <v>143819667</v>
      </c>
      <c r="W91" s="1">
        <v>143506995</v>
      </c>
      <c r="X91" s="1">
        <v>143201721</v>
      </c>
      <c r="Y91" s="1">
        <v>142960908</v>
      </c>
      <c r="Z91" s="1">
        <v>142849468</v>
      </c>
    </row>
    <row r="92" spans="1:26" x14ac:dyDescent="0.35">
      <c r="A92" s="16" t="s">
        <v>447</v>
      </c>
      <c r="B92" s="16"/>
      <c r="C92" s="16"/>
      <c r="D92" s="16"/>
      <c r="E92" s="16"/>
      <c r="F92" s="16"/>
      <c r="G92" s="169"/>
      <c r="H92" s="170"/>
      <c r="I92" s="171"/>
      <c r="J92" s="170"/>
      <c r="K92" s="172"/>
      <c r="L92" s="173"/>
      <c r="M92" s="172"/>
      <c r="N92" s="171"/>
      <c r="O92" s="174"/>
      <c r="P92" s="73"/>
      <c r="Q92" s="73"/>
      <c r="R92" s="73"/>
      <c r="S92" s="73"/>
      <c r="T92" s="73"/>
      <c r="U92" s="73"/>
      <c r="V92" s="73"/>
      <c r="W92" s="73"/>
      <c r="X92" s="73"/>
      <c r="Y92" s="73"/>
      <c r="Z92" s="73"/>
    </row>
    <row r="93" spans="1:26" x14ac:dyDescent="0.35">
      <c r="A93" t="s">
        <v>448</v>
      </c>
      <c r="B93" t="s">
        <v>449</v>
      </c>
      <c r="D93" t="s">
        <v>3</v>
      </c>
      <c r="G93" s="165"/>
      <c r="H93" s="30">
        <f t="shared" ref="H93:H94" si="25">_xlfn.RRI(5,U93,P93)</f>
        <v>7.8640566579415427E-3</v>
      </c>
      <c r="I93" s="12">
        <f t="shared" si="16"/>
        <v>1189014.2</v>
      </c>
      <c r="J93" s="30">
        <f t="shared" ref="J93:J94" si="26">_xlfn.RRI(5,U93,P93)</f>
        <v>7.8640566579415427E-3</v>
      </c>
      <c r="K93" s="73">
        <f t="shared" si="24"/>
        <v>1189014.2</v>
      </c>
      <c r="L93" s="166">
        <f t="shared" ref="L93:L94" si="27">M93/N93-1</f>
        <v>2.4021457984238159E-2</v>
      </c>
      <c r="M93" s="73">
        <f t="shared" ref="M93:M94" si="28">AVERAGE(R93,Q93,P93)</f>
        <v>1198399</v>
      </c>
      <c r="N93" s="12">
        <f t="shared" ref="N93:N94" si="29">AVERAGE(U93,T93,S93)</f>
        <v>1170287</v>
      </c>
      <c r="O93" s="167">
        <f t="shared" ref="O93:O94" si="30">P93</f>
        <v>1207361</v>
      </c>
      <c r="P93" s="1">
        <v>1207361</v>
      </c>
      <c r="Q93" s="1">
        <v>1198574</v>
      </c>
      <c r="R93" s="1">
        <v>1189262</v>
      </c>
      <c r="S93" s="1">
        <v>1179685</v>
      </c>
      <c r="T93" s="1">
        <v>1170189</v>
      </c>
      <c r="U93" s="1">
        <v>1160987</v>
      </c>
      <c r="V93" s="1">
        <v>1152297</v>
      </c>
      <c r="W93" s="1">
        <v>1143866</v>
      </c>
      <c r="X93" s="1">
        <v>1135046</v>
      </c>
      <c r="Y93" s="1">
        <v>1124837</v>
      </c>
      <c r="Z93" s="1">
        <v>1112617</v>
      </c>
    </row>
    <row r="94" spans="1:26" x14ac:dyDescent="0.35">
      <c r="A94" t="s">
        <v>450</v>
      </c>
      <c r="B94" t="s">
        <v>451</v>
      </c>
      <c r="D94" t="s">
        <v>3</v>
      </c>
      <c r="G94" s="165"/>
      <c r="H94" s="30">
        <f t="shared" si="25"/>
        <v>3.3705086494926872E-2</v>
      </c>
      <c r="I94" s="12">
        <f t="shared" si="16"/>
        <v>487466.4</v>
      </c>
      <c r="J94" s="30">
        <f t="shared" si="26"/>
        <v>3.3705086494926872E-2</v>
      </c>
      <c r="K94" s="73">
        <f t="shared" si="24"/>
        <v>487466.4</v>
      </c>
      <c r="L94" s="166">
        <f t="shared" si="27"/>
        <v>0.1063783608397495</v>
      </c>
      <c r="M94" s="73">
        <f t="shared" si="28"/>
        <v>504659</v>
      </c>
      <c r="N94" s="12">
        <f t="shared" si="29"/>
        <v>456136</v>
      </c>
      <c r="O94" s="167">
        <f t="shared" si="30"/>
        <v>525285</v>
      </c>
      <c r="P94" s="1">
        <v>525285</v>
      </c>
      <c r="Q94" s="1">
        <v>504062</v>
      </c>
      <c r="R94" s="1">
        <v>484630</v>
      </c>
      <c r="S94" s="1">
        <v>467999</v>
      </c>
      <c r="T94" s="1">
        <v>455356</v>
      </c>
      <c r="U94" s="1">
        <v>445053</v>
      </c>
      <c r="V94" s="1">
        <v>434558</v>
      </c>
      <c r="W94" s="1">
        <v>425967</v>
      </c>
      <c r="X94" s="1">
        <v>420028</v>
      </c>
      <c r="Y94" s="1">
        <v>416268</v>
      </c>
      <c r="Z94" s="1">
        <v>414508</v>
      </c>
    </row>
    <row r="95" spans="1:26" x14ac:dyDescent="0.35">
      <c r="A95" s="16" t="s">
        <v>452</v>
      </c>
      <c r="B95" s="16"/>
      <c r="C95" s="16"/>
      <c r="D95" s="16"/>
      <c r="E95" s="16"/>
      <c r="F95" s="16"/>
      <c r="G95" s="180"/>
      <c r="H95" s="170"/>
      <c r="I95" s="171"/>
      <c r="J95" s="170"/>
      <c r="K95" s="172"/>
      <c r="L95" s="173"/>
      <c r="M95" s="172"/>
      <c r="N95" s="171"/>
      <c r="O95" s="174"/>
      <c r="P95" s="73"/>
      <c r="Q95" s="73"/>
      <c r="R95" s="73"/>
      <c r="S95" s="73"/>
      <c r="T95" s="73"/>
      <c r="U95" s="73"/>
      <c r="V95" s="73"/>
      <c r="W95" s="73"/>
      <c r="X95" s="73"/>
      <c r="Y95" s="73"/>
      <c r="Z95" s="73"/>
    </row>
    <row r="96" spans="1:26" x14ac:dyDescent="0.35">
      <c r="A96" t="s">
        <v>453</v>
      </c>
      <c r="B96" t="s">
        <v>454</v>
      </c>
      <c r="D96" t="s">
        <v>2</v>
      </c>
      <c r="G96" s="165"/>
      <c r="H96" s="30">
        <f t="shared" ref="H96:H101" si="31">_xlfn.RRI(5,U96,P96)</f>
        <v>-3.0005580355896289E-3</v>
      </c>
      <c r="I96" s="12">
        <f t="shared" si="16"/>
        <v>2861573.6</v>
      </c>
      <c r="J96" s="30">
        <f t="shared" ref="J96:J101" si="32">_xlfn.RRI(5,U96,P96)</f>
        <v>-3.0005580355896289E-3</v>
      </c>
      <c r="K96" s="73">
        <f t="shared" si="24"/>
        <v>2861573.6</v>
      </c>
      <c r="L96" s="166">
        <f t="shared" ref="L96:L101" si="33">M96/N96-1</f>
        <v>-8.3370595628566857E-3</v>
      </c>
      <c r="M96" s="73">
        <f t="shared" ref="M96:M101" si="34">AVERAGE(R96,Q96,P96)</f>
        <v>2852770</v>
      </c>
      <c r="N96" s="12">
        <f t="shared" ref="N96:N101" si="35">AVERAGE(U96,T96,S96)</f>
        <v>2876753.6666666665</v>
      </c>
      <c r="O96" s="167">
        <f t="shared" ref="O96:O101" si="36">P96</f>
        <v>2837743</v>
      </c>
      <c r="P96" s="1">
        <v>2837743</v>
      </c>
      <c r="Q96" s="1">
        <v>2854191</v>
      </c>
      <c r="R96" s="1">
        <v>2866376</v>
      </c>
      <c r="S96" s="1">
        <v>2873457</v>
      </c>
      <c r="T96" s="1">
        <v>2876101</v>
      </c>
      <c r="U96" s="1">
        <v>2880703</v>
      </c>
      <c r="V96" s="1">
        <v>2889104</v>
      </c>
      <c r="W96" s="1">
        <v>2895092</v>
      </c>
      <c r="X96" s="1">
        <v>2900401</v>
      </c>
      <c r="Y96" s="1">
        <v>2905195</v>
      </c>
      <c r="Z96" s="1">
        <v>2913021</v>
      </c>
    </row>
    <row r="97" spans="1:27" x14ac:dyDescent="0.35">
      <c r="A97" t="s">
        <v>455</v>
      </c>
      <c r="B97" t="s">
        <v>456</v>
      </c>
      <c r="D97" t="s">
        <v>2</v>
      </c>
      <c r="G97" s="165"/>
      <c r="H97" s="30">
        <f t="shared" si="31"/>
        <v>-8.8173711370266306E-3</v>
      </c>
      <c r="I97" s="12">
        <f t="shared" si="16"/>
        <v>3328707.8</v>
      </c>
      <c r="J97" s="30">
        <f t="shared" si="32"/>
        <v>-8.8173711370266306E-3</v>
      </c>
      <c r="K97" s="73">
        <f t="shared" si="24"/>
        <v>3328707.8</v>
      </c>
      <c r="L97" s="166">
        <f t="shared" si="33"/>
        <v>-2.5711902410496368E-2</v>
      </c>
      <c r="M97" s="73">
        <f t="shared" si="34"/>
        <v>3301914</v>
      </c>
      <c r="N97" s="12">
        <f t="shared" si="35"/>
        <v>3389053</v>
      </c>
      <c r="O97" s="167">
        <f t="shared" si="36"/>
        <v>3280815</v>
      </c>
      <c r="P97" s="1">
        <v>3280815</v>
      </c>
      <c r="Q97" s="1">
        <v>3300998</v>
      </c>
      <c r="R97" s="1">
        <v>3323929</v>
      </c>
      <c r="S97" s="1">
        <v>3351534</v>
      </c>
      <c r="T97" s="1">
        <v>3386263</v>
      </c>
      <c r="U97" s="1">
        <v>3429362</v>
      </c>
      <c r="V97" s="1">
        <v>3482106</v>
      </c>
      <c r="W97" s="1">
        <v>3542598</v>
      </c>
      <c r="X97" s="1">
        <v>3604972</v>
      </c>
      <c r="Y97" s="1">
        <v>3661173</v>
      </c>
      <c r="Z97" s="1">
        <v>3705478</v>
      </c>
    </row>
    <row r="98" spans="1:27" x14ac:dyDescent="0.35">
      <c r="A98" t="s">
        <v>457</v>
      </c>
      <c r="B98" t="s">
        <v>458</v>
      </c>
      <c r="D98" t="s">
        <v>2</v>
      </c>
      <c r="G98" s="165"/>
      <c r="H98" s="30">
        <f t="shared" si="31"/>
        <v>-1.4377519287023244E-3</v>
      </c>
      <c r="I98" s="12">
        <f t="shared" si="16"/>
        <v>1785980.2</v>
      </c>
      <c r="J98" s="30">
        <f t="shared" si="32"/>
        <v>-1.4377519287023244E-3</v>
      </c>
      <c r="K98" s="73">
        <f t="shared" si="24"/>
        <v>1785980.2</v>
      </c>
      <c r="L98" s="166">
        <f t="shared" si="33"/>
        <v>8.559284761151531E-4</v>
      </c>
      <c r="M98" s="73">
        <f t="shared" si="34"/>
        <v>1787113.6666666667</v>
      </c>
      <c r="N98" s="12">
        <f t="shared" si="35"/>
        <v>1785585.3333333333</v>
      </c>
      <c r="O98" s="167">
        <f>P98</f>
        <v>1775378</v>
      </c>
      <c r="P98" s="1">
        <v>1775378</v>
      </c>
      <c r="Q98" s="1">
        <v>1788878</v>
      </c>
      <c r="R98" s="1">
        <v>1797085</v>
      </c>
      <c r="S98" s="1">
        <v>1791003</v>
      </c>
      <c r="T98" s="1">
        <v>1777557</v>
      </c>
      <c r="U98" s="1">
        <v>1788196</v>
      </c>
      <c r="V98" s="1">
        <v>1812771</v>
      </c>
      <c r="W98" s="1">
        <v>1818117</v>
      </c>
      <c r="X98" s="1">
        <v>1807106</v>
      </c>
      <c r="Y98" s="1">
        <v>1791000</v>
      </c>
      <c r="Z98" s="1">
        <v>1775680</v>
      </c>
      <c r="AA98" s="1"/>
    </row>
    <row r="99" spans="1:27" x14ac:dyDescent="0.35">
      <c r="A99" t="s">
        <v>459</v>
      </c>
      <c r="B99" t="s">
        <v>460</v>
      </c>
      <c r="D99" t="s">
        <v>2</v>
      </c>
      <c r="G99" s="165"/>
      <c r="H99" s="30">
        <f t="shared" si="31"/>
        <v>-1.4180461567159242E-4</v>
      </c>
      <c r="I99" s="12">
        <f t="shared" si="16"/>
        <v>622129.80000000005</v>
      </c>
      <c r="J99" s="30">
        <f t="shared" si="32"/>
        <v>-1.4180461567159242E-4</v>
      </c>
      <c r="K99" s="73">
        <f t="shared" si="24"/>
        <v>622129.80000000005</v>
      </c>
      <c r="L99" s="166">
        <f t="shared" si="33"/>
        <v>-4.6174407486476721E-4</v>
      </c>
      <c r="M99" s="73">
        <f t="shared" si="34"/>
        <v>621991</v>
      </c>
      <c r="N99" s="12">
        <f t="shared" si="35"/>
        <v>622278.33333333337</v>
      </c>
      <c r="O99" s="167">
        <f t="shared" si="36"/>
        <v>621718</v>
      </c>
      <c r="P99" s="1">
        <v>621718</v>
      </c>
      <c r="Q99" s="1">
        <v>622028</v>
      </c>
      <c r="R99" s="1">
        <v>622227</v>
      </c>
      <c r="S99" s="1">
        <v>622373</v>
      </c>
      <c r="T99" s="1">
        <v>622303</v>
      </c>
      <c r="U99" s="1">
        <v>622159</v>
      </c>
      <c r="V99" s="1">
        <v>621810</v>
      </c>
      <c r="W99" s="1">
        <v>621207</v>
      </c>
      <c r="X99" s="1">
        <v>2074275</v>
      </c>
      <c r="Y99" s="1">
        <v>2072484</v>
      </c>
      <c r="Z99" s="1">
        <v>2070737</v>
      </c>
    </row>
    <row r="100" spans="1:27" x14ac:dyDescent="0.35">
      <c r="A100" t="s">
        <v>461</v>
      </c>
      <c r="B100" t="s">
        <v>462</v>
      </c>
      <c r="D100" t="s">
        <v>2</v>
      </c>
      <c r="G100" s="165"/>
      <c r="H100" s="30">
        <f t="shared" si="31"/>
        <v>3.8876430389978012E-4</v>
      </c>
      <c r="I100" s="12">
        <f t="shared" si="16"/>
        <v>2082507.4</v>
      </c>
      <c r="J100" s="30">
        <f t="shared" si="32"/>
        <v>3.8876430389978012E-4</v>
      </c>
      <c r="K100" s="73">
        <f t="shared" si="24"/>
        <v>2082507.4</v>
      </c>
      <c r="L100" s="166">
        <f t="shared" si="33"/>
        <v>1.2364474196648878E-3</v>
      </c>
      <c r="M100" s="73">
        <f t="shared" si="34"/>
        <v>2083265</v>
      </c>
      <c r="N100" s="12">
        <f t="shared" si="35"/>
        <v>2080692.3333333333</v>
      </c>
      <c r="O100" s="167">
        <f t="shared" si="36"/>
        <v>2083380</v>
      </c>
      <c r="P100" s="1">
        <v>2083380</v>
      </c>
      <c r="Q100" s="1">
        <v>2083458</v>
      </c>
      <c r="R100" s="1">
        <v>2082957</v>
      </c>
      <c r="S100" s="1">
        <v>2081996</v>
      </c>
      <c r="T100" s="1">
        <v>2080746</v>
      </c>
      <c r="U100" s="1">
        <v>2079335</v>
      </c>
      <c r="V100" s="1">
        <v>2077780</v>
      </c>
      <c r="W100" s="1">
        <v>2076065</v>
      </c>
      <c r="X100" s="1">
        <v>620601</v>
      </c>
      <c r="Y100" s="1">
        <v>620079</v>
      </c>
      <c r="Z100" s="1">
        <v>619428</v>
      </c>
    </row>
    <row r="101" spans="1:27" x14ac:dyDescent="0.35">
      <c r="A101" t="s">
        <v>463</v>
      </c>
      <c r="B101" t="s">
        <v>464</v>
      </c>
      <c r="D101" t="s">
        <v>2</v>
      </c>
      <c r="G101" s="165"/>
      <c r="H101" s="30">
        <f t="shared" si="31"/>
        <v>-5.3320747346591313E-3</v>
      </c>
      <c r="I101" s="12">
        <f t="shared" si="16"/>
        <v>6983048.5999999996</v>
      </c>
      <c r="J101" s="30">
        <f t="shared" si="32"/>
        <v>-5.3320747346591313E-3</v>
      </c>
      <c r="K101" s="73">
        <f t="shared" si="24"/>
        <v>6983048.5999999996</v>
      </c>
      <c r="L101" s="166">
        <f t="shared" si="33"/>
        <v>-1.5986162264600257E-2</v>
      </c>
      <c r="M101" s="73">
        <f t="shared" si="34"/>
        <v>6945354.333333333</v>
      </c>
      <c r="N101" s="12">
        <f t="shared" si="35"/>
        <v>7058187.666666667</v>
      </c>
      <c r="O101" s="167">
        <f t="shared" si="36"/>
        <v>6908224</v>
      </c>
      <c r="P101" s="1">
        <v>6908224</v>
      </c>
      <c r="Q101" s="1">
        <v>6945235</v>
      </c>
      <c r="R101" s="1">
        <v>6982604</v>
      </c>
      <c r="S101" s="1">
        <v>7020858</v>
      </c>
      <c r="T101" s="1">
        <v>7058322</v>
      </c>
      <c r="U101" s="1">
        <v>7095383</v>
      </c>
      <c r="V101" s="1">
        <v>7130576</v>
      </c>
      <c r="W101" s="1">
        <v>7164132</v>
      </c>
      <c r="X101" s="1">
        <v>7199077</v>
      </c>
      <c r="Y101" s="1">
        <v>7234099</v>
      </c>
      <c r="Z101" s="1">
        <v>7291436</v>
      </c>
    </row>
    <row r="102" spans="1:27" x14ac:dyDescent="0.35">
      <c r="A102" s="16" t="s">
        <v>465</v>
      </c>
      <c r="B102" s="16"/>
      <c r="C102" s="16"/>
      <c r="D102" s="16"/>
      <c r="E102" s="16"/>
      <c r="F102" s="16"/>
      <c r="G102" s="169"/>
      <c r="H102" s="170"/>
      <c r="I102" s="171"/>
      <c r="J102" s="170"/>
      <c r="K102" s="172"/>
      <c r="L102" s="173"/>
      <c r="M102" s="172"/>
      <c r="N102" s="171"/>
      <c r="O102" s="174"/>
      <c r="P102" s="73"/>
      <c r="Q102" s="73"/>
      <c r="R102" s="73"/>
      <c r="S102" s="73"/>
      <c r="T102" s="73"/>
      <c r="U102" s="73"/>
      <c r="V102" s="73"/>
      <c r="W102" s="73"/>
      <c r="X102" s="73"/>
      <c r="Y102" s="73"/>
      <c r="Z102" s="73"/>
    </row>
    <row r="103" spans="1:27" x14ac:dyDescent="0.35">
      <c r="A103" t="s">
        <v>466</v>
      </c>
      <c r="B103" t="s">
        <v>467</v>
      </c>
      <c r="E103" t="s">
        <v>406</v>
      </c>
      <c r="G103" s="165"/>
      <c r="H103" s="30">
        <f t="shared" ref="H103:H105" si="37">_xlfn.RRI(5,U103,P103)</f>
        <v>5.3907062772953207E-3</v>
      </c>
      <c r="I103" s="12">
        <f t="shared" si="16"/>
        <v>5649517.5999999996</v>
      </c>
      <c r="J103" s="30">
        <f t="shared" ref="J103:J105" si="38">_xlfn.RRI(5,U103,P103)</f>
        <v>5.3907062772953207E-3</v>
      </c>
      <c r="K103" s="73">
        <f t="shared" si="24"/>
        <v>5649517.5999999996</v>
      </c>
      <c r="L103" s="166">
        <f t="shared" ref="L103:L105" si="39">M103/N103-1</f>
        <v>1.6324771235112445E-2</v>
      </c>
      <c r="M103" s="73">
        <f t="shared" ref="M103:M105" si="40">AVERAGE(R103,Q103,P103)</f>
        <v>5676017.333333333</v>
      </c>
      <c r="N103" s="12">
        <f t="shared" ref="N103:N105" si="41">AVERAGE(U103,T103,S103)</f>
        <v>5584846</v>
      </c>
      <c r="O103" s="167">
        <f t="shared" ref="O103:O105" si="42">P103</f>
        <v>5685807</v>
      </c>
      <c r="P103" s="1">
        <v>5685807</v>
      </c>
      <c r="Q103" s="1">
        <v>5703569</v>
      </c>
      <c r="R103" s="1">
        <v>5638676</v>
      </c>
      <c r="S103" s="1">
        <v>5612253</v>
      </c>
      <c r="T103" s="1">
        <v>5607283</v>
      </c>
      <c r="U103" s="1">
        <v>5535002</v>
      </c>
      <c r="V103" s="1">
        <v>5469724</v>
      </c>
      <c r="W103" s="1">
        <v>5399162</v>
      </c>
      <c r="X103" s="1">
        <v>5312437</v>
      </c>
      <c r="Y103" s="1">
        <v>5183688</v>
      </c>
      <c r="Z103" s="1">
        <v>5076732</v>
      </c>
    </row>
    <row r="104" spans="1:27" x14ac:dyDescent="0.35">
      <c r="A104" t="s">
        <v>468</v>
      </c>
      <c r="B104" t="s">
        <v>469</v>
      </c>
      <c r="C104" t="s">
        <v>77</v>
      </c>
      <c r="E104" t="s">
        <v>406</v>
      </c>
      <c r="G104" s="165"/>
      <c r="H104" s="30">
        <f t="shared" si="37"/>
        <v>1.3778525194247937E-2</v>
      </c>
      <c r="I104" s="12">
        <f t="shared" si="16"/>
        <v>57775375.399999999</v>
      </c>
      <c r="J104" s="30">
        <f t="shared" si="38"/>
        <v>1.3778525194247937E-2</v>
      </c>
      <c r="K104" s="73">
        <f t="shared" si="24"/>
        <v>57775375.399999999</v>
      </c>
      <c r="L104" s="166">
        <f t="shared" si="39"/>
        <v>4.1847866402084932E-2</v>
      </c>
      <c r="M104" s="73">
        <f t="shared" si="40"/>
        <v>58553159</v>
      </c>
      <c r="N104" s="12">
        <f t="shared" si="41"/>
        <v>56201256.333333336</v>
      </c>
      <c r="O104" s="167">
        <f t="shared" si="42"/>
        <v>59308690</v>
      </c>
      <c r="P104" s="1">
        <v>59308690</v>
      </c>
      <c r="Q104" s="1">
        <v>58558267</v>
      </c>
      <c r="R104" s="1">
        <v>57792520</v>
      </c>
      <c r="S104" s="1">
        <v>57009751</v>
      </c>
      <c r="T104" s="1">
        <v>56207649</v>
      </c>
      <c r="U104" s="1">
        <v>55386369</v>
      </c>
      <c r="V104" s="1">
        <v>54544184</v>
      </c>
      <c r="W104" s="1">
        <v>53687125</v>
      </c>
      <c r="X104" s="1">
        <v>52832659</v>
      </c>
      <c r="Y104" s="1">
        <v>52003759</v>
      </c>
      <c r="Z104" s="1">
        <v>51216967</v>
      </c>
    </row>
    <row r="105" spans="1:27" x14ac:dyDescent="0.35">
      <c r="A105" t="s">
        <v>470</v>
      </c>
      <c r="B105" t="s">
        <v>471</v>
      </c>
      <c r="E105" t="s">
        <v>406</v>
      </c>
      <c r="G105" s="165"/>
      <c r="H105" s="30">
        <f t="shared" si="37"/>
        <v>3.1395538133758283E-3</v>
      </c>
      <c r="I105" s="12">
        <f t="shared" si="16"/>
        <v>69407028.599999994</v>
      </c>
      <c r="J105" s="30">
        <f t="shared" si="38"/>
        <v>3.1395538133758283E-3</v>
      </c>
      <c r="K105" s="73">
        <f t="shared" si="24"/>
        <v>69407028.599999994</v>
      </c>
      <c r="L105" s="166">
        <f t="shared" si="39"/>
        <v>9.4654672994114453E-3</v>
      </c>
      <c r="M105" s="73">
        <f t="shared" si="40"/>
        <v>69618004.333333328</v>
      </c>
      <c r="N105" s="12">
        <f t="shared" si="41"/>
        <v>68965216.333333328</v>
      </c>
      <c r="O105" s="167">
        <f t="shared" si="42"/>
        <v>69799978</v>
      </c>
      <c r="P105" s="1">
        <v>69799978</v>
      </c>
      <c r="Q105" s="1">
        <v>69625581</v>
      </c>
      <c r="R105" s="1">
        <v>69428454</v>
      </c>
      <c r="S105" s="1">
        <v>69209817</v>
      </c>
      <c r="T105" s="1">
        <v>68971313</v>
      </c>
      <c r="U105" s="1">
        <v>68714519</v>
      </c>
      <c r="V105" s="1">
        <v>68438748</v>
      </c>
      <c r="W105" s="1">
        <v>68144519</v>
      </c>
      <c r="X105" s="1">
        <v>67835969</v>
      </c>
      <c r="Y105" s="1">
        <v>67518379</v>
      </c>
      <c r="Z105" s="1">
        <v>67195032</v>
      </c>
    </row>
    <row r="106" spans="1:27" x14ac:dyDescent="0.35">
      <c r="G106" s="1"/>
      <c r="H106" s="1"/>
      <c r="I106" s="1"/>
      <c r="J106" s="1"/>
      <c r="K106" s="1"/>
      <c r="L106" s="1"/>
      <c r="M106" s="1"/>
      <c r="N106" s="1"/>
      <c r="O106" s="1"/>
      <c r="P106" s="1"/>
      <c r="Q106" s="1"/>
      <c r="R106" s="1"/>
      <c r="S106" s="1"/>
      <c r="T106" s="1"/>
      <c r="U106" s="1"/>
      <c r="V106" s="1"/>
      <c r="W106" s="1"/>
    </row>
    <row r="107" spans="1:27" x14ac:dyDescent="0.35">
      <c r="G107" s="1"/>
      <c r="H107" s="1"/>
      <c r="I107" s="1"/>
      <c r="J107" s="1"/>
      <c r="K107" s="1"/>
      <c r="L107" s="1"/>
      <c r="M107" s="1"/>
      <c r="N107" s="1"/>
      <c r="O107" s="1"/>
      <c r="P107" s="1"/>
      <c r="Q107" s="1"/>
      <c r="R107" s="1"/>
      <c r="S107" s="1"/>
      <c r="T107" s="1"/>
      <c r="U107" s="1"/>
      <c r="V107" s="1"/>
      <c r="W107" s="1"/>
    </row>
    <row r="108" spans="1:27" x14ac:dyDescent="0.35">
      <c r="G108" s="1"/>
      <c r="H108" s="1"/>
      <c r="I108" s="1"/>
      <c r="J108" s="1"/>
      <c r="K108" s="1"/>
      <c r="L108" s="1"/>
      <c r="M108" s="1"/>
      <c r="N108" s="1"/>
      <c r="O108" s="1"/>
      <c r="W108" s="1"/>
    </row>
    <row r="109" spans="1:27" x14ac:dyDescent="0.35">
      <c r="G109" s="1"/>
      <c r="H109" s="1"/>
      <c r="I109" s="1"/>
      <c r="J109" s="1"/>
      <c r="K109" s="1"/>
      <c r="L109" s="1"/>
      <c r="M109" s="1"/>
      <c r="N109" s="1"/>
      <c r="O109" s="1"/>
      <c r="P109" s="1"/>
      <c r="Q109" s="1"/>
      <c r="R109" s="1"/>
      <c r="S109" s="1"/>
      <c r="T109" s="1"/>
      <c r="U109" s="1"/>
      <c r="V109" s="1"/>
      <c r="W109" s="1"/>
    </row>
    <row r="110" spans="1:27" x14ac:dyDescent="0.35">
      <c r="G110" s="1"/>
      <c r="H110" s="1"/>
      <c r="I110" s="1"/>
      <c r="J110" s="1"/>
      <c r="K110" s="1"/>
      <c r="L110" s="1"/>
      <c r="M110" s="1"/>
      <c r="N110" s="1"/>
      <c r="O110" s="1"/>
      <c r="P110" s="1"/>
      <c r="Q110" s="1"/>
      <c r="R110" s="1"/>
      <c r="S110" s="1"/>
      <c r="T110" s="1"/>
      <c r="U110" s="1"/>
      <c r="V110" s="1"/>
      <c r="W110" s="1"/>
    </row>
    <row r="111" spans="1:27" x14ac:dyDescent="0.35">
      <c r="G111" s="1"/>
      <c r="H111" s="1"/>
      <c r="I111" s="1"/>
      <c r="J111" s="1"/>
      <c r="K111" s="1"/>
      <c r="L111" s="1"/>
      <c r="M111" s="1"/>
      <c r="N111" s="1"/>
      <c r="O111" s="1"/>
      <c r="P111" s="1"/>
      <c r="Q111" s="1"/>
      <c r="R111" s="1"/>
      <c r="S111" s="1"/>
      <c r="T111" s="1"/>
      <c r="U111" s="1"/>
      <c r="V111" s="1"/>
      <c r="W111" s="1"/>
    </row>
  </sheetData>
  <mergeCells count="8">
    <mergeCell ref="C76:F76"/>
    <mergeCell ref="G20:I20"/>
    <mergeCell ref="J20:K20"/>
    <mergeCell ref="L20:N20"/>
    <mergeCell ref="C22:F22"/>
    <mergeCell ref="G74:I74"/>
    <mergeCell ref="J74:K74"/>
    <mergeCell ref="L74:N7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96F23-C217-4B56-AB86-22AC8D4E9806}">
  <sheetPr>
    <tabColor rgb="FF7030A0"/>
  </sheetPr>
  <dimension ref="A1:AD111"/>
  <sheetViews>
    <sheetView zoomScale="70" zoomScaleNormal="70" workbookViewId="0">
      <selection activeCell="A13" sqref="A13"/>
    </sheetView>
  </sheetViews>
  <sheetFormatPr defaultColWidth="10.6640625" defaultRowHeight="15.5" x14ac:dyDescent="0.35"/>
  <cols>
    <col min="1" max="1" width="25.83203125" customWidth="1"/>
    <col min="2" max="6" width="10.83203125" customWidth="1"/>
    <col min="7" max="26" width="20.83203125" customWidth="1"/>
    <col min="27" max="27" width="18.83203125" bestFit="1" customWidth="1"/>
    <col min="28" max="28" width="19.83203125" bestFit="1" customWidth="1"/>
    <col min="29" max="29" width="16.5" bestFit="1" customWidth="1"/>
    <col min="30" max="30" width="14.6640625" bestFit="1" customWidth="1"/>
  </cols>
  <sheetData>
    <row r="1" spans="1:23" ht="22" customHeight="1" x14ac:dyDescent="0.35">
      <c r="A1" s="46" t="s">
        <v>374</v>
      </c>
      <c r="B1" s="21"/>
      <c r="C1" s="21"/>
      <c r="D1" s="21"/>
      <c r="E1" s="21"/>
      <c r="F1" s="21"/>
      <c r="G1" s="34"/>
      <c r="H1" s="34"/>
      <c r="I1" s="34"/>
      <c r="J1" s="34"/>
      <c r="K1" s="34"/>
      <c r="L1" s="34"/>
      <c r="M1" s="34"/>
      <c r="N1" s="34"/>
      <c r="O1" s="34"/>
      <c r="P1" s="34"/>
      <c r="V1" s="34"/>
      <c r="W1" s="34"/>
    </row>
    <row r="2" spans="1:23" x14ac:dyDescent="0.35">
      <c r="A2" s="16" t="s">
        <v>112</v>
      </c>
      <c r="B2" s="16"/>
      <c r="C2" s="16"/>
      <c r="D2" s="16"/>
      <c r="E2" s="16"/>
      <c r="F2" s="16"/>
      <c r="G2" s="34"/>
      <c r="H2" s="34"/>
      <c r="I2" s="34"/>
      <c r="J2" s="34"/>
      <c r="K2" s="34"/>
      <c r="L2" s="34"/>
      <c r="M2" s="34"/>
      <c r="N2" s="34"/>
      <c r="O2" s="34"/>
      <c r="P2" s="34"/>
      <c r="V2" s="34"/>
      <c r="W2" s="34"/>
    </row>
    <row r="3" spans="1:23" x14ac:dyDescent="0.35">
      <c r="A3" s="43" t="s">
        <v>375</v>
      </c>
      <c r="B3" t="s">
        <v>170</v>
      </c>
    </row>
    <row r="4" spans="1:23" x14ac:dyDescent="0.35">
      <c r="A4" s="43" t="s">
        <v>117</v>
      </c>
      <c r="B4" t="s">
        <v>366</v>
      </c>
    </row>
    <row r="5" spans="1:23" x14ac:dyDescent="0.35">
      <c r="A5" s="153" t="s">
        <v>376</v>
      </c>
      <c r="B5" t="s">
        <v>472</v>
      </c>
    </row>
    <row r="6" spans="1:23" x14ac:dyDescent="0.35">
      <c r="A6" s="36" t="s">
        <v>377</v>
      </c>
      <c r="B6" t="s">
        <v>473</v>
      </c>
    </row>
    <row r="7" spans="1:23" x14ac:dyDescent="0.35">
      <c r="A7" s="36" t="s">
        <v>379</v>
      </c>
      <c r="B7" t="s">
        <v>369</v>
      </c>
    </row>
    <row r="8" spans="1:23" x14ac:dyDescent="0.35">
      <c r="A8" s="36" t="s">
        <v>380</v>
      </c>
      <c r="B8" t="s">
        <v>372</v>
      </c>
    </row>
    <row r="9" spans="1:23" x14ac:dyDescent="0.35">
      <c r="A9" s="36" t="s">
        <v>381</v>
      </c>
      <c r="B9" s="41" t="s">
        <v>373</v>
      </c>
      <c r="C9" s="41"/>
      <c r="D9" s="41"/>
      <c r="E9" s="41"/>
      <c r="F9" s="41"/>
      <c r="G9" s="41"/>
      <c r="H9" s="41"/>
      <c r="I9" s="41"/>
      <c r="J9" s="41"/>
      <c r="K9" s="41"/>
      <c r="L9" s="41"/>
      <c r="M9" s="41"/>
      <c r="N9" s="41"/>
      <c r="O9" s="41"/>
      <c r="P9" s="41"/>
      <c r="W9" s="81"/>
    </row>
    <row r="10" spans="1:23" x14ac:dyDescent="0.35">
      <c r="A10" s="36" t="s">
        <v>382</v>
      </c>
      <c r="B10" s="80">
        <v>44398</v>
      </c>
      <c r="C10" s="37"/>
      <c r="D10" s="37"/>
      <c r="E10" s="37"/>
      <c r="F10" s="37"/>
      <c r="G10" s="37"/>
      <c r="H10" s="37"/>
      <c r="I10" s="37"/>
      <c r="J10" s="37"/>
      <c r="K10" s="37"/>
      <c r="L10" s="37"/>
      <c r="M10" s="37"/>
      <c r="N10" s="37"/>
      <c r="O10" s="37"/>
      <c r="P10" s="37"/>
      <c r="W10" s="81"/>
    </row>
    <row r="11" spans="1:23" x14ac:dyDescent="0.35">
      <c r="A11" s="36" t="s">
        <v>383</v>
      </c>
      <c r="B11" s="80">
        <v>44410</v>
      </c>
      <c r="C11" s="37"/>
      <c r="D11" s="37"/>
      <c r="E11" s="37"/>
      <c r="F11" s="37"/>
      <c r="G11" s="37"/>
      <c r="H11" s="37"/>
      <c r="I11" s="37"/>
      <c r="J11" s="37"/>
      <c r="K11" s="37"/>
      <c r="L11" s="37"/>
      <c r="M11" s="37"/>
      <c r="N11" s="37"/>
      <c r="O11" s="37"/>
      <c r="P11" s="37"/>
    </row>
    <row r="12" spans="1:23" x14ac:dyDescent="0.35">
      <c r="A12" s="36" t="s">
        <v>384</v>
      </c>
      <c r="B12" s="24" t="s">
        <v>370</v>
      </c>
      <c r="C12" s="24"/>
      <c r="D12" s="24"/>
      <c r="E12" s="24"/>
      <c r="F12" s="24"/>
      <c r="G12" s="24"/>
      <c r="H12" s="24"/>
      <c r="I12" s="24"/>
      <c r="J12" s="24"/>
      <c r="K12" s="24"/>
      <c r="L12" s="24"/>
      <c r="M12" s="24"/>
      <c r="N12" s="24"/>
      <c r="O12" s="24"/>
      <c r="P12" s="24"/>
    </row>
    <row r="13" spans="1:23" x14ac:dyDescent="0.35">
      <c r="A13" s="36" t="s">
        <v>113</v>
      </c>
      <c r="B13" s="24" t="s">
        <v>474</v>
      </c>
      <c r="C13" s="24"/>
      <c r="D13" s="24"/>
      <c r="E13" s="24"/>
      <c r="F13" s="24"/>
      <c r="G13" s="24"/>
      <c r="H13" s="24"/>
      <c r="I13" s="24"/>
      <c r="J13" s="24"/>
      <c r="K13" s="24"/>
      <c r="L13" s="24"/>
      <c r="M13" s="24"/>
      <c r="N13" s="24"/>
      <c r="O13" s="24"/>
      <c r="P13" s="24"/>
    </row>
    <row r="14" spans="1:23" x14ac:dyDescent="0.35">
      <c r="A14" s="21" t="s">
        <v>113</v>
      </c>
      <c r="B14" s="24" t="s">
        <v>475</v>
      </c>
      <c r="C14" s="24"/>
      <c r="D14" s="24"/>
      <c r="E14" s="24"/>
      <c r="F14" s="24"/>
      <c r="G14" s="24"/>
      <c r="H14" s="24"/>
      <c r="I14" s="24"/>
      <c r="J14" s="24"/>
      <c r="K14" s="24"/>
      <c r="L14" s="24"/>
      <c r="M14" s="24"/>
      <c r="N14" s="24"/>
      <c r="O14" s="24"/>
      <c r="P14" s="24"/>
    </row>
    <row r="15" spans="1:23" x14ac:dyDescent="0.35">
      <c r="B15" s="24"/>
      <c r="C15" s="24"/>
      <c r="D15" s="24"/>
      <c r="E15" s="24"/>
      <c r="F15" s="24"/>
      <c r="G15" s="24"/>
      <c r="H15" s="24"/>
      <c r="I15" s="24"/>
      <c r="J15" s="24"/>
      <c r="K15" s="24"/>
      <c r="L15" s="24"/>
      <c r="M15" s="24"/>
      <c r="N15" s="24"/>
      <c r="O15" s="24"/>
      <c r="P15" s="24"/>
    </row>
    <row r="16" spans="1:23" x14ac:dyDescent="0.35">
      <c r="B16" s="24"/>
      <c r="C16" s="24"/>
      <c r="D16" s="24"/>
      <c r="E16" s="24"/>
      <c r="F16" s="24"/>
      <c r="G16" s="24"/>
      <c r="H16" s="24"/>
      <c r="I16" s="24"/>
      <c r="J16" s="24"/>
      <c r="K16" s="24"/>
      <c r="L16" s="24"/>
      <c r="M16" s="24"/>
      <c r="N16" s="24"/>
      <c r="O16" s="24"/>
      <c r="P16" s="24"/>
    </row>
    <row r="17" spans="1:26" x14ac:dyDescent="0.35">
      <c r="B17" s="24"/>
      <c r="C17" s="24"/>
      <c r="D17" s="24"/>
      <c r="E17" s="24"/>
      <c r="F17" s="24"/>
      <c r="G17" s="24"/>
      <c r="H17" s="24"/>
      <c r="I17" s="24"/>
      <c r="J17" s="24"/>
      <c r="K17" s="24"/>
      <c r="L17" s="24"/>
      <c r="M17" s="24"/>
      <c r="N17" s="24"/>
      <c r="O17" s="24"/>
      <c r="P17" s="24"/>
    </row>
    <row r="18" spans="1:26" x14ac:dyDescent="0.35">
      <c r="B18" s="24"/>
      <c r="C18" s="24"/>
      <c r="D18" s="24"/>
      <c r="E18" s="24"/>
      <c r="F18" s="24"/>
      <c r="G18" s="24"/>
      <c r="H18" s="24"/>
      <c r="I18" s="24"/>
      <c r="J18" s="24"/>
      <c r="K18" s="24"/>
      <c r="L18" s="24"/>
      <c r="M18" s="24"/>
      <c r="N18" s="24"/>
      <c r="O18" s="24"/>
      <c r="P18" s="24"/>
    </row>
    <row r="19" spans="1:26" x14ac:dyDescent="0.35">
      <c r="B19" s="24"/>
      <c r="C19" s="24"/>
      <c r="D19" s="24"/>
      <c r="E19" s="24"/>
      <c r="F19" s="24"/>
      <c r="G19" s="24" t="s">
        <v>387</v>
      </c>
      <c r="H19" s="24"/>
      <c r="I19" s="24"/>
      <c r="J19" s="24"/>
      <c r="K19" s="24"/>
      <c r="L19" s="24"/>
      <c r="M19" s="24"/>
      <c r="N19" s="24"/>
      <c r="O19" s="24"/>
      <c r="P19" s="24"/>
    </row>
    <row r="20" spans="1:26" x14ac:dyDescent="0.35">
      <c r="A20" s="21" t="s">
        <v>110</v>
      </c>
      <c r="B20" s="21"/>
      <c r="C20" s="21"/>
      <c r="D20" s="21"/>
      <c r="E20" s="21"/>
      <c r="F20" s="21"/>
      <c r="G20" s="205" t="s">
        <v>388</v>
      </c>
      <c r="H20" s="206"/>
      <c r="I20" s="207"/>
      <c r="J20" s="205" t="s">
        <v>389</v>
      </c>
      <c r="K20" s="207"/>
      <c r="L20" s="205" t="s">
        <v>390</v>
      </c>
      <c r="M20" s="206"/>
      <c r="N20" s="207"/>
      <c r="O20" s="157" t="s">
        <v>391</v>
      </c>
      <c r="P20" s="188"/>
      <c r="V20" s="34"/>
      <c r="W20" s="34"/>
    </row>
    <row r="21" spans="1:26" x14ac:dyDescent="0.35">
      <c r="C21" s="152"/>
      <c r="D21" s="152"/>
      <c r="E21" s="152"/>
      <c r="F21" s="152"/>
      <c r="G21" s="59" t="s">
        <v>392</v>
      </c>
      <c r="H21" s="26" t="s">
        <v>393</v>
      </c>
      <c r="I21" s="158" t="s">
        <v>392</v>
      </c>
      <c r="J21" s="26" t="s">
        <v>394</v>
      </c>
      <c r="K21" s="26" t="s">
        <v>395</v>
      </c>
      <c r="L21" s="59" t="s">
        <v>394</v>
      </c>
      <c r="M21" s="26" t="s">
        <v>396</v>
      </c>
      <c r="N21" s="158" t="s">
        <v>397</v>
      </c>
      <c r="O21" s="159">
        <v>2020</v>
      </c>
      <c r="Q21" s="1"/>
      <c r="R21" s="1"/>
      <c r="S21" s="1"/>
      <c r="T21" s="1"/>
      <c r="U21" s="1"/>
      <c r="V21" s="1"/>
      <c r="W21" s="1"/>
    </row>
    <row r="22" spans="1:26" x14ac:dyDescent="0.35">
      <c r="C22" s="204" t="s">
        <v>23</v>
      </c>
      <c r="D22" s="204"/>
      <c r="E22" s="204"/>
      <c r="F22" s="204"/>
      <c r="G22" s="59" t="s">
        <v>4</v>
      </c>
      <c r="H22" s="26" t="s">
        <v>4</v>
      </c>
      <c r="I22" s="158" t="s">
        <v>4</v>
      </c>
      <c r="J22" s="26" t="s">
        <v>4</v>
      </c>
      <c r="K22" s="26" t="s">
        <v>4</v>
      </c>
      <c r="L22" s="59" t="s">
        <v>4</v>
      </c>
      <c r="M22" s="26" t="s">
        <v>4</v>
      </c>
      <c r="N22" s="158" t="s">
        <v>4</v>
      </c>
      <c r="O22" s="160" t="s">
        <v>4</v>
      </c>
      <c r="Q22" s="1"/>
      <c r="R22" s="1"/>
      <c r="S22" s="1"/>
      <c r="T22" s="1"/>
      <c r="U22" s="1"/>
      <c r="V22" s="1"/>
      <c r="W22" s="1"/>
    </row>
    <row r="23" spans="1:26" x14ac:dyDescent="0.35">
      <c r="A23" s="18" t="s">
        <v>12</v>
      </c>
      <c r="B23" s="18" t="s">
        <v>11</v>
      </c>
      <c r="C23" s="18" t="s">
        <v>10</v>
      </c>
      <c r="D23" s="18" t="s">
        <v>9</v>
      </c>
      <c r="E23" s="18" t="s">
        <v>8</v>
      </c>
      <c r="F23" s="18" t="s">
        <v>7</v>
      </c>
      <c r="G23" s="161" t="s">
        <v>398</v>
      </c>
      <c r="H23" s="162" t="s">
        <v>399</v>
      </c>
      <c r="I23" s="163" t="s">
        <v>400</v>
      </c>
      <c r="J23" s="162" t="s">
        <v>401</v>
      </c>
      <c r="K23" s="162" t="s">
        <v>402</v>
      </c>
      <c r="L23" s="161" t="s">
        <v>403</v>
      </c>
      <c r="M23" s="162" t="s">
        <v>404</v>
      </c>
      <c r="N23" s="163" t="s">
        <v>405</v>
      </c>
      <c r="O23" s="164" t="s">
        <v>391</v>
      </c>
      <c r="P23" s="18">
        <v>2020</v>
      </c>
      <c r="Q23" s="18">
        <v>2019</v>
      </c>
      <c r="R23" s="18">
        <v>2018</v>
      </c>
      <c r="S23" s="18">
        <v>2017</v>
      </c>
      <c r="T23" s="18">
        <v>2016</v>
      </c>
      <c r="U23" s="18">
        <v>2015</v>
      </c>
      <c r="V23" s="18">
        <v>2014</v>
      </c>
      <c r="W23" s="18">
        <v>2013</v>
      </c>
      <c r="X23" s="18">
        <v>2012</v>
      </c>
      <c r="Y23" s="18">
        <v>2011</v>
      </c>
      <c r="Z23" s="18">
        <v>2010</v>
      </c>
    </row>
    <row r="24" spans="1:26" x14ac:dyDescent="0.35">
      <c r="A24" t="s">
        <v>109</v>
      </c>
      <c r="B24" t="s">
        <v>108</v>
      </c>
      <c r="C24" t="s">
        <v>3</v>
      </c>
      <c r="E24" t="s">
        <v>3</v>
      </c>
      <c r="F24" t="s">
        <v>3</v>
      </c>
      <c r="G24" s="165"/>
      <c r="H24" s="30">
        <f>_xlfn.RRI(5,U24,P24)</f>
        <v>4.1206644564464767E-2</v>
      </c>
      <c r="I24" s="12">
        <f>AVERAGE(T24,S24,R24,Q24,P24)</f>
        <v>1253324564790.189</v>
      </c>
      <c r="J24" s="30">
        <f>_xlfn.RRI(5,U24,P24)</f>
        <v>4.1206644564464767E-2</v>
      </c>
      <c r="K24" s="73">
        <f>AVERAGE(T24,S24,R24,Q24,P24)</f>
        <v>1253324564790.189</v>
      </c>
      <c r="L24" s="166">
        <f>M24/N24-1</f>
        <v>0.14193267056667191</v>
      </c>
      <c r="M24" s="73">
        <f>AVERAGE(R24,Q24,P24)</f>
        <v>1309554242018.1104</v>
      </c>
      <c r="N24" s="12">
        <f>AVERAGE(U24,T24,S24)</f>
        <v>1146787613466.0881</v>
      </c>
      <c r="O24" s="167">
        <f>P24</f>
        <v>1349040350000</v>
      </c>
      <c r="P24" s="1">
        <v>1349040350000</v>
      </c>
      <c r="Q24" s="1">
        <v>1324171341809.5093</v>
      </c>
      <c r="R24" s="1">
        <v>1255451034244.8218</v>
      </c>
      <c r="S24" s="1">
        <v>1192763305275.6821</v>
      </c>
      <c r="T24" s="1">
        <v>1145196792620.9319</v>
      </c>
      <c r="U24" s="1">
        <v>1102402742501.6506</v>
      </c>
      <c r="V24" s="1">
        <v>1100545339758.167</v>
      </c>
      <c r="W24" s="1">
        <v>1061628486313.8794</v>
      </c>
      <c r="X24" s="1">
        <v>973601321979.20288</v>
      </c>
      <c r="Y24" s="1">
        <v>937507114248.88086</v>
      </c>
      <c r="Z24" s="1">
        <v>865877322217.83032</v>
      </c>
    </row>
    <row r="25" spans="1:26" x14ac:dyDescent="0.35">
      <c r="A25" t="s">
        <v>107</v>
      </c>
      <c r="B25" t="s">
        <v>106</v>
      </c>
      <c r="C25" t="s">
        <v>3</v>
      </c>
      <c r="D25" t="s">
        <v>3</v>
      </c>
      <c r="E25" t="s">
        <v>3</v>
      </c>
      <c r="F25" t="s">
        <v>3</v>
      </c>
      <c r="G25" s="165"/>
      <c r="H25" s="30">
        <f t="shared" ref="H25:H68" si="0">_xlfn.RRI(5,U25,P25)</f>
        <v>2.6553177263364924E-2</v>
      </c>
      <c r="I25" s="12">
        <f t="shared" ref="I25:I68" si="1">AVERAGE(T25,S25,R25,Q25,P25)</f>
        <v>490664230349.73889</v>
      </c>
      <c r="J25" s="30">
        <f t="shared" ref="J25:J68" si="2">_xlfn.RRI(5,U25,P25)</f>
        <v>2.6553177263364924E-2</v>
      </c>
      <c r="K25" s="73">
        <f t="shared" ref="K25:K68" si="3">AVERAGE(T25,S25,R25,Q25,P25)</f>
        <v>490664230349.73889</v>
      </c>
      <c r="L25" s="166">
        <f t="shared" ref="L25:L68" si="4">M25/N25-1</f>
        <v>0.10867780227960289</v>
      </c>
      <c r="M25" s="73">
        <f t="shared" ref="M25:M68" si="5">AVERAGE(R25,Q25,P25)</f>
        <v>505491517291.05566</v>
      </c>
      <c r="N25" s="12">
        <f t="shared" ref="N25:N68" si="6">AVERAGE(U25,T25,S25)</f>
        <v>455940866004.25439</v>
      </c>
      <c r="O25" s="167">
        <f t="shared" ref="O25:O68" si="7">P25</f>
        <v>491315360000</v>
      </c>
      <c r="P25" s="1">
        <v>491315360000</v>
      </c>
      <c r="Q25" s="1">
        <v>520804362662.71497</v>
      </c>
      <c r="R25" s="1">
        <v>504354829210.45215</v>
      </c>
      <c r="S25" s="1">
        <v>476563833452.25671</v>
      </c>
      <c r="T25" s="1">
        <v>460282766423.27051</v>
      </c>
      <c r="U25" s="1">
        <v>430975998137.23615</v>
      </c>
      <c r="V25" s="1">
        <v>417059741085.65759</v>
      </c>
      <c r="W25" s="1">
        <v>406370494341.22754</v>
      </c>
      <c r="X25" s="1">
        <v>391635006784.2605</v>
      </c>
      <c r="Y25" s="1">
        <v>373031463577.16266</v>
      </c>
      <c r="Z25" s="1">
        <v>351609937876.38971</v>
      </c>
    </row>
    <row r="26" spans="1:26" x14ac:dyDescent="0.35">
      <c r="A26" t="s">
        <v>105</v>
      </c>
      <c r="B26" t="s">
        <v>104</v>
      </c>
      <c r="C26" t="s">
        <v>3</v>
      </c>
      <c r="D26" t="s">
        <v>3</v>
      </c>
      <c r="E26" t="s">
        <v>3</v>
      </c>
      <c r="G26" s="165"/>
      <c r="H26" s="30">
        <f t="shared" si="0"/>
        <v>2.8873055361510414E-2</v>
      </c>
      <c r="I26" s="12">
        <f t="shared" si="1"/>
        <v>591029507502.77124</v>
      </c>
      <c r="J26" s="30">
        <f t="shared" si="2"/>
        <v>2.8873055361510414E-2</v>
      </c>
      <c r="K26" s="73">
        <f t="shared" si="3"/>
        <v>591029507502.77124</v>
      </c>
      <c r="L26" s="166">
        <f t="shared" si="4"/>
        <v>0.11274070926554836</v>
      </c>
      <c r="M26" s="73">
        <f t="shared" si="5"/>
        <v>610252386573.04309</v>
      </c>
      <c r="N26" s="12">
        <f t="shared" si="6"/>
        <v>548422809996.61914</v>
      </c>
      <c r="O26" s="167">
        <f t="shared" si="7"/>
        <v>600544270000</v>
      </c>
      <c r="P26" s="1">
        <v>600544270000</v>
      </c>
      <c r="Q26" s="1">
        <v>628370839150.31848</v>
      </c>
      <c r="R26" s="1">
        <v>601842050568.81091</v>
      </c>
      <c r="S26" s="1">
        <v>573712730488.86584</v>
      </c>
      <c r="T26" s="1">
        <v>550677647305.86121</v>
      </c>
      <c r="U26" s="1">
        <v>520878052195.13049</v>
      </c>
      <c r="V26" s="1">
        <v>503619406808.67871</v>
      </c>
      <c r="W26" s="1">
        <v>487343797679.38611</v>
      </c>
      <c r="X26" s="1">
        <v>469720618339.76575</v>
      </c>
      <c r="Y26" s="1">
        <v>451932718764.38708</v>
      </c>
      <c r="Z26" s="1">
        <v>434412405764.09143</v>
      </c>
    </row>
    <row r="27" spans="1:26" x14ac:dyDescent="0.35">
      <c r="A27" t="s">
        <v>103</v>
      </c>
      <c r="B27" t="s">
        <v>102</v>
      </c>
      <c r="C27" t="s">
        <v>77</v>
      </c>
      <c r="E27" t="s">
        <v>406</v>
      </c>
      <c r="F27" t="s">
        <v>3</v>
      </c>
      <c r="G27" s="165"/>
      <c r="H27" s="30">
        <f t="shared" si="0"/>
        <v>9.0456841050392534E-3</v>
      </c>
      <c r="I27" s="12">
        <f t="shared" si="1"/>
        <v>3094281540231.5654</v>
      </c>
      <c r="J27" s="30">
        <f t="shared" si="2"/>
        <v>9.0456841050392534E-3</v>
      </c>
      <c r="K27" s="73">
        <f t="shared" si="3"/>
        <v>3094281540231.5654</v>
      </c>
      <c r="L27" s="166">
        <f t="shared" si="4"/>
        <v>6.0528201525969827E-2</v>
      </c>
      <c r="M27" s="73">
        <f t="shared" si="5"/>
        <v>3171532540167.2969</v>
      </c>
      <c r="N27" s="12">
        <f t="shared" si="6"/>
        <v>2990521643463.9375</v>
      </c>
      <c r="O27" s="167">
        <f t="shared" si="7"/>
        <v>3153596670000</v>
      </c>
      <c r="P27" s="1">
        <v>3153596670000</v>
      </c>
      <c r="Q27" s="1">
        <v>3229055074104.0723</v>
      </c>
      <c r="R27" s="1">
        <v>3131945876397.8188</v>
      </c>
      <c r="S27" s="1">
        <v>3017715870282.2471</v>
      </c>
      <c r="T27" s="1">
        <v>2939094210373.6909</v>
      </c>
      <c r="U27" s="1">
        <v>3014754849735.876</v>
      </c>
      <c r="V27" s="1">
        <v>3187155079572.0298</v>
      </c>
      <c r="W27" s="1">
        <v>3133893649534.8013</v>
      </c>
      <c r="X27" s="1">
        <v>2998534424980.6606</v>
      </c>
      <c r="Y27" s="1">
        <v>2970630083312.6978</v>
      </c>
      <c r="Z27" s="1">
        <v>2798617241523.4136</v>
      </c>
    </row>
    <row r="28" spans="1:26" x14ac:dyDescent="0.35">
      <c r="A28" t="s">
        <v>101</v>
      </c>
      <c r="B28" t="s">
        <v>100</v>
      </c>
      <c r="C28" t="s">
        <v>3</v>
      </c>
      <c r="E28" t="s">
        <v>3</v>
      </c>
      <c r="F28" t="s">
        <v>3</v>
      </c>
      <c r="G28" s="165"/>
      <c r="H28" s="30">
        <f t="shared" si="0"/>
        <v>2.7552734095956044E-2</v>
      </c>
      <c r="I28" s="12">
        <f t="shared" si="1"/>
        <v>1805234154566.7539</v>
      </c>
      <c r="J28" s="30">
        <f t="shared" si="2"/>
        <v>2.7552734095956044E-2</v>
      </c>
      <c r="K28" s="73">
        <f t="shared" si="3"/>
        <v>1805234154566.7539</v>
      </c>
      <c r="L28" s="166">
        <f t="shared" si="4"/>
        <v>0.10772585293024806</v>
      </c>
      <c r="M28" s="73">
        <f t="shared" si="5"/>
        <v>1860643822241.5999</v>
      </c>
      <c r="N28" s="12">
        <f t="shared" si="6"/>
        <v>1679697027310.2058</v>
      </c>
      <c r="O28" s="167">
        <f t="shared" si="7"/>
        <v>1827009990000</v>
      </c>
      <c r="P28" s="1">
        <v>1827009990000</v>
      </c>
      <c r="Q28" s="1">
        <v>1898869931236.4902</v>
      </c>
      <c r="R28" s="1">
        <v>1856051545488.3093</v>
      </c>
      <c r="S28" s="1">
        <v>1766146940041.4333</v>
      </c>
      <c r="T28" s="1">
        <v>1678092366067.5369</v>
      </c>
      <c r="U28" s="1">
        <v>1594851775821.647</v>
      </c>
      <c r="V28" s="1">
        <v>1621395561291.9165</v>
      </c>
      <c r="W28" s="1">
        <v>1554125000000</v>
      </c>
      <c r="X28" s="1">
        <v>1468097961846.5908</v>
      </c>
      <c r="Y28" s="1">
        <v>1427466965184.4016</v>
      </c>
      <c r="Z28" s="1">
        <v>1360873149927.4177</v>
      </c>
    </row>
    <row r="29" spans="1:26" x14ac:dyDescent="0.35">
      <c r="A29" t="s">
        <v>99</v>
      </c>
      <c r="B29" t="s">
        <v>98</v>
      </c>
      <c r="C29" t="s">
        <v>3</v>
      </c>
      <c r="E29" t="s">
        <v>2</v>
      </c>
      <c r="F29" t="s">
        <v>3</v>
      </c>
      <c r="G29" s="165"/>
      <c r="H29" s="30">
        <f t="shared" si="0"/>
        <v>3.2754541308746887E-2</v>
      </c>
      <c r="I29" s="12">
        <f t="shared" si="1"/>
        <v>463971261263.87518</v>
      </c>
      <c r="J29" s="30">
        <f t="shared" si="2"/>
        <v>3.2754541308746887E-2</v>
      </c>
      <c r="K29" s="73">
        <f t="shared" si="3"/>
        <v>463971261263.87518</v>
      </c>
      <c r="L29" s="166">
        <f t="shared" si="4"/>
        <v>0.12001793691633367</v>
      </c>
      <c r="M29" s="73">
        <f t="shared" si="5"/>
        <v>480359399213.81329</v>
      </c>
      <c r="N29" s="12">
        <f t="shared" si="6"/>
        <v>428885452081.55591</v>
      </c>
      <c r="O29" s="167">
        <f t="shared" si="7"/>
        <v>479199230000</v>
      </c>
      <c r="P29" s="1">
        <v>479199230000</v>
      </c>
      <c r="Q29" s="1">
        <v>497441374200.56525</v>
      </c>
      <c r="R29" s="1">
        <v>464437593440.87469</v>
      </c>
      <c r="S29" s="1">
        <v>452001298864.78925</v>
      </c>
      <c r="T29" s="1">
        <v>426776809813.14716</v>
      </c>
      <c r="U29" s="1">
        <v>407878247566.73138</v>
      </c>
      <c r="V29" s="1">
        <v>404667282590.11713</v>
      </c>
      <c r="W29" s="1">
        <v>394291936706.68018</v>
      </c>
      <c r="X29" s="1">
        <v>374241571983.0285</v>
      </c>
      <c r="Y29" s="1">
        <v>350575241993.67279</v>
      </c>
      <c r="Z29" s="1">
        <v>309886433252.47638</v>
      </c>
    </row>
    <row r="30" spans="1:26" x14ac:dyDescent="0.35">
      <c r="A30" t="s">
        <v>97</v>
      </c>
      <c r="B30" t="s">
        <v>96</v>
      </c>
      <c r="C30" t="s">
        <v>77</v>
      </c>
      <c r="E30" t="s">
        <v>406</v>
      </c>
      <c r="F30" t="s">
        <v>3</v>
      </c>
      <c r="G30" s="165"/>
      <c r="H30" s="30">
        <f t="shared" si="0"/>
        <v>6.4039748190729551E-2</v>
      </c>
      <c r="I30" s="12">
        <f t="shared" si="1"/>
        <v>21621359885746.68</v>
      </c>
      <c r="J30" s="30">
        <f t="shared" si="2"/>
        <v>6.4039748190729551E-2</v>
      </c>
      <c r="K30" s="73">
        <f t="shared" si="3"/>
        <v>21621359885746.68</v>
      </c>
      <c r="L30" s="166">
        <f t="shared" si="4"/>
        <v>0.23249557337043369</v>
      </c>
      <c r="M30" s="73">
        <f t="shared" si="5"/>
        <v>23169223135923.785</v>
      </c>
      <c r="N30" s="12">
        <f t="shared" si="6"/>
        <v>18798625842171.801</v>
      </c>
      <c r="O30" s="167">
        <f t="shared" si="7"/>
        <v>24273360030000</v>
      </c>
      <c r="P30" s="1">
        <v>24273360030000</v>
      </c>
      <c r="Q30" s="1">
        <v>23487797982261.387</v>
      </c>
      <c r="R30" s="1">
        <v>21746511395509.965</v>
      </c>
      <c r="S30" s="1">
        <v>19887033884254.363</v>
      </c>
      <c r="T30" s="1">
        <v>18712096136707.691</v>
      </c>
      <c r="U30" s="1">
        <v>17796747505553.348</v>
      </c>
      <c r="V30" s="1">
        <v>17121277216279.146</v>
      </c>
      <c r="W30" s="1">
        <v>16185063329894.834</v>
      </c>
      <c r="X30" s="1">
        <v>15124538193948.217</v>
      </c>
      <c r="Y30" s="1">
        <v>13844365195928.873</v>
      </c>
      <c r="Z30" s="1">
        <v>12378807960381.68</v>
      </c>
    </row>
    <row r="31" spans="1:26" x14ac:dyDescent="0.35">
      <c r="A31" t="s">
        <v>95</v>
      </c>
      <c r="B31" t="s">
        <v>94</v>
      </c>
      <c r="C31" t="s">
        <v>3</v>
      </c>
      <c r="D31" t="s">
        <v>3</v>
      </c>
      <c r="E31" t="s">
        <v>3</v>
      </c>
      <c r="G31" s="165"/>
      <c r="H31" s="30">
        <f t="shared" si="0"/>
        <v>4.5482474460393663E-2</v>
      </c>
      <c r="I31" s="12">
        <f t="shared" si="1"/>
        <v>427082196539.58984</v>
      </c>
      <c r="J31" s="30">
        <f t="shared" si="2"/>
        <v>4.5482474460393663E-2</v>
      </c>
      <c r="K31" s="73">
        <f t="shared" si="3"/>
        <v>427082196539.58984</v>
      </c>
      <c r="L31" s="166">
        <f t="shared" si="4"/>
        <v>0.16727697984965317</v>
      </c>
      <c r="M31" s="73">
        <f t="shared" si="5"/>
        <v>447554258877.84106</v>
      </c>
      <c r="N31" s="12">
        <f t="shared" si="6"/>
        <v>383417360749.70538</v>
      </c>
      <c r="O31" s="167">
        <f t="shared" si="7"/>
        <v>446544290000</v>
      </c>
      <c r="P31" s="1">
        <v>446544290000</v>
      </c>
      <c r="Q31" s="1">
        <v>458938737281.15906</v>
      </c>
      <c r="R31" s="1">
        <v>437179749352.36407</v>
      </c>
      <c r="S31" s="1">
        <v>411327867894.57953</v>
      </c>
      <c r="T31" s="1">
        <v>381420338169.84637</v>
      </c>
      <c r="U31" s="1">
        <v>357503876184.69037</v>
      </c>
      <c r="V31" s="1">
        <v>342099831459.9223</v>
      </c>
      <c r="W31" s="1">
        <v>324029971676.00122</v>
      </c>
      <c r="X31" s="1">
        <v>307490190596.13245</v>
      </c>
      <c r="Y31" s="1">
        <v>304400911032.00714</v>
      </c>
      <c r="Z31" s="1">
        <v>292270172129.53241</v>
      </c>
    </row>
    <row r="32" spans="1:26" x14ac:dyDescent="0.35">
      <c r="A32" t="s">
        <v>93</v>
      </c>
      <c r="B32" t="s">
        <v>92</v>
      </c>
      <c r="C32" t="s">
        <v>3</v>
      </c>
      <c r="D32" t="s">
        <v>3</v>
      </c>
      <c r="E32" t="s">
        <v>3</v>
      </c>
      <c r="F32" t="s">
        <v>3</v>
      </c>
      <c r="G32" s="165"/>
      <c r="H32" s="30">
        <f t="shared" si="0"/>
        <v>4.789393668502151E-2</v>
      </c>
      <c r="I32" s="12">
        <f t="shared" si="1"/>
        <v>330557492891.94464</v>
      </c>
      <c r="J32" s="30">
        <f t="shared" si="2"/>
        <v>4.789393668502151E-2</v>
      </c>
      <c r="K32" s="73">
        <f t="shared" si="3"/>
        <v>330557492891.94464</v>
      </c>
      <c r="L32" s="166">
        <f t="shared" si="4"/>
        <v>0.15670055230787527</v>
      </c>
      <c r="M32" s="73">
        <f t="shared" si="5"/>
        <v>345312742150.34668</v>
      </c>
      <c r="N32" s="12">
        <f t="shared" si="6"/>
        <v>298532529842.20575</v>
      </c>
      <c r="O32" s="167">
        <f t="shared" si="7"/>
        <v>352207780000</v>
      </c>
      <c r="P32" s="1">
        <v>352207780000</v>
      </c>
      <c r="Q32" s="1">
        <v>350812038686.34454</v>
      </c>
      <c r="R32" s="1">
        <v>332918407764.69543</v>
      </c>
      <c r="S32" s="1">
        <v>319130157564.1106</v>
      </c>
      <c r="T32" s="1">
        <v>297719080444.57257</v>
      </c>
      <c r="U32" s="1">
        <v>278748351517.93402</v>
      </c>
      <c r="V32" s="1">
        <v>270330620655.25085</v>
      </c>
      <c r="W32" s="1">
        <v>262368108591.26077</v>
      </c>
      <c r="X32" s="1">
        <v>250524614311.53537</v>
      </c>
      <c r="Y32" s="1">
        <v>247352252302.68781</v>
      </c>
      <c r="Z32" s="1">
        <v>238749486786.16937</v>
      </c>
    </row>
    <row r="33" spans="1:26" x14ac:dyDescent="0.35">
      <c r="A33" t="s">
        <v>91</v>
      </c>
      <c r="B33" t="s">
        <v>90</v>
      </c>
      <c r="C33" t="s">
        <v>3</v>
      </c>
      <c r="D33" t="s">
        <v>3</v>
      </c>
      <c r="E33" t="s">
        <v>3</v>
      </c>
      <c r="G33" s="165"/>
      <c r="H33" s="30">
        <f t="shared" si="0"/>
        <v>5.7412222607694519E-2</v>
      </c>
      <c r="I33" s="12">
        <f t="shared" si="1"/>
        <v>47357739555.932823</v>
      </c>
      <c r="J33" s="30">
        <f t="shared" si="2"/>
        <v>5.7412222607694519E-2</v>
      </c>
      <c r="K33" s="73">
        <f t="shared" si="3"/>
        <v>47357739555.932823</v>
      </c>
      <c r="L33" s="166">
        <f t="shared" si="4"/>
        <v>0.2069486631539359</v>
      </c>
      <c r="M33" s="73">
        <f t="shared" si="5"/>
        <v>50212771687.418556</v>
      </c>
      <c r="N33" s="12">
        <f t="shared" si="6"/>
        <v>41603071630.40815</v>
      </c>
      <c r="O33" s="167">
        <f t="shared" si="7"/>
        <v>51105820000</v>
      </c>
      <c r="P33" s="1">
        <v>51105820000</v>
      </c>
      <c r="Q33" s="1">
        <v>51509303318.412788</v>
      </c>
      <c r="R33" s="1">
        <v>48023191743.84288</v>
      </c>
      <c r="S33" s="1">
        <v>44601591301.681595</v>
      </c>
      <c r="T33" s="1">
        <v>41548791415.726845</v>
      </c>
      <c r="U33" s="1">
        <v>38658832173.815994</v>
      </c>
      <c r="V33" s="1">
        <v>38300195486.723984</v>
      </c>
      <c r="W33" s="1">
        <v>36432843820.345161</v>
      </c>
      <c r="X33" s="1">
        <v>34642139242.279724</v>
      </c>
      <c r="Y33" s="1">
        <v>32890578577.013287</v>
      </c>
      <c r="Z33" s="1">
        <v>29041482804.579193</v>
      </c>
    </row>
    <row r="34" spans="1:26" x14ac:dyDescent="0.35">
      <c r="A34" t="s">
        <v>89</v>
      </c>
      <c r="B34" t="s">
        <v>88</v>
      </c>
      <c r="C34" t="s">
        <v>3</v>
      </c>
      <c r="D34" t="s">
        <v>3</v>
      </c>
      <c r="E34" t="s">
        <v>3</v>
      </c>
      <c r="F34" t="s">
        <v>3</v>
      </c>
      <c r="G34" s="165"/>
      <c r="H34" s="30">
        <f t="shared" si="0"/>
        <v>3.9444635714319221E-2</v>
      </c>
      <c r="I34" s="12">
        <f t="shared" si="1"/>
        <v>270100907635.86679</v>
      </c>
      <c r="J34" s="30">
        <f t="shared" si="2"/>
        <v>3.9444635714319221E-2</v>
      </c>
      <c r="K34" s="73">
        <f t="shared" si="3"/>
        <v>270100907635.86679</v>
      </c>
      <c r="L34" s="166">
        <f t="shared" si="4"/>
        <v>0.13566222472247658</v>
      </c>
      <c r="M34" s="73">
        <f t="shared" si="5"/>
        <v>280658583144.36359</v>
      </c>
      <c r="N34" s="12">
        <f t="shared" si="6"/>
        <v>247132093535.07248</v>
      </c>
      <c r="O34" s="167">
        <f t="shared" si="7"/>
        <v>282563250000</v>
      </c>
      <c r="P34" s="1">
        <v>282563250000</v>
      </c>
      <c r="Q34" s="1">
        <v>285024360651.38794</v>
      </c>
      <c r="R34" s="1">
        <v>274388138781.70279</v>
      </c>
      <c r="S34" s="1">
        <v>261600380706.69376</v>
      </c>
      <c r="T34" s="1">
        <v>246928408039.54956</v>
      </c>
      <c r="U34" s="1">
        <v>232867491858.97409</v>
      </c>
      <c r="V34" s="1">
        <v>228058553146.46002</v>
      </c>
      <c r="W34" s="1">
        <v>225680035610.26202</v>
      </c>
      <c r="X34" s="1">
        <v>221285752810.96759</v>
      </c>
      <c r="Y34" s="1">
        <v>220471055643.89334</v>
      </c>
      <c r="Z34" s="1">
        <v>209096799360.73904</v>
      </c>
    </row>
    <row r="35" spans="1:26" x14ac:dyDescent="0.35">
      <c r="A35" t="s">
        <v>87</v>
      </c>
      <c r="B35" t="s">
        <v>86</v>
      </c>
      <c r="C35" t="s">
        <v>3</v>
      </c>
      <c r="D35" t="s">
        <v>3</v>
      </c>
      <c r="E35" t="s">
        <v>3</v>
      </c>
      <c r="F35" t="s">
        <v>3</v>
      </c>
      <c r="G35" s="165"/>
      <c r="H35" s="30">
        <f t="shared" si="0"/>
        <v>2.7624420221244117E-2</v>
      </c>
      <c r="I35" s="12">
        <f t="shared" si="1"/>
        <v>3081570489475.918</v>
      </c>
      <c r="J35" s="30">
        <f t="shared" si="2"/>
        <v>2.7624420221244117E-2</v>
      </c>
      <c r="K35" s="73">
        <f t="shared" si="3"/>
        <v>3081570489475.918</v>
      </c>
      <c r="L35" s="166">
        <f t="shared" si="4"/>
        <v>0.11617677096162038</v>
      </c>
      <c r="M35" s="73">
        <f t="shared" si="5"/>
        <v>3186912388298.9414</v>
      </c>
      <c r="N35" s="12">
        <f t="shared" si="6"/>
        <v>2855204006398.8423</v>
      </c>
      <c r="O35" s="167">
        <f t="shared" si="7"/>
        <v>3115307330000</v>
      </c>
      <c r="P35" s="1">
        <v>3115307330000</v>
      </c>
      <c r="Q35" s="1">
        <v>3320558731410.2983</v>
      </c>
      <c r="R35" s="1">
        <v>3124871103486.5269</v>
      </c>
      <c r="S35" s="1">
        <v>2983008898740.3208</v>
      </c>
      <c r="T35" s="1">
        <v>2864106383742.4434</v>
      </c>
      <c r="U35" s="1">
        <v>2718496736713.7632</v>
      </c>
      <c r="V35" s="1">
        <v>2662033396692.5264</v>
      </c>
      <c r="W35" s="1">
        <v>2608522466158.1509</v>
      </c>
      <c r="X35" s="1">
        <v>2474003939353.3823</v>
      </c>
      <c r="Y35" s="1">
        <v>2446475413050.9971</v>
      </c>
      <c r="Z35" s="1">
        <v>2336458699266.9619</v>
      </c>
    </row>
    <row r="36" spans="1:26" x14ac:dyDescent="0.35">
      <c r="A36" t="s">
        <v>85</v>
      </c>
      <c r="B36" t="s">
        <v>84</v>
      </c>
      <c r="C36" t="s">
        <v>3</v>
      </c>
      <c r="D36" t="s">
        <v>3</v>
      </c>
      <c r="E36" t="s">
        <v>3</v>
      </c>
      <c r="F36" t="s">
        <v>3</v>
      </c>
      <c r="G36" s="165"/>
      <c r="H36" s="30">
        <f t="shared" si="0"/>
        <v>2.821343744821303E-2</v>
      </c>
      <c r="I36" s="12">
        <f t="shared" si="1"/>
        <v>4442376405772.4492</v>
      </c>
      <c r="J36" s="30">
        <f t="shared" si="2"/>
        <v>2.821343744821303E-2</v>
      </c>
      <c r="K36" s="73">
        <f t="shared" si="3"/>
        <v>4442376405772.4492</v>
      </c>
      <c r="L36" s="166">
        <f t="shared" si="4"/>
        <v>9.9637327525449182E-2</v>
      </c>
      <c r="M36" s="73">
        <f t="shared" si="5"/>
        <v>4556595494085.2695</v>
      </c>
      <c r="N36" s="12">
        <f t="shared" si="6"/>
        <v>4143725735774.293</v>
      </c>
      <c r="O36" s="167">
        <f t="shared" si="7"/>
        <v>4469546280000</v>
      </c>
      <c r="P36" s="1">
        <v>4469546280000</v>
      </c>
      <c r="Q36" s="1">
        <v>4644165657909.4287</v>
      </c>
      <c r="R36" s="1">
        <v>4556074544346.3799</v>
      </c>
      <c r="S36" s="1">
        <v>4376925896536.2935</v>
      </c>
      <c r="T36" s="1">
        <v>4165169650070.1426</v>
      </c>
      <c r="U36" s="1">
        <v>3889081660716.4429</v>
      </c>
      <c r="V36" s="1">
        <v>3807112936430.4229</v>
      </c>
      <c r="W36" s="1">
        <v>3628559701800.7598</v>
      </c>
      <c r="X36" s="1">
        <v>3487232707438.3354</v>
      </c>
      <c r="Y36" s="1">
        <v>3415020684916.0498</v>
      </c>
      <c r="Z36" s="1">
        <v>3187863147138.4565</v>
      </c>
    </row>
    <row r="37" spans="1:26" x14ac:dyDescent="0.35">
      <c r="A37" t="s">
        <v>83</v>
      </c>
      <c r="B37" t="s">
        <v>82</v>
      </c>
      <c r="C37" t="s">
        <v>3</v>
      </c>
      <c r="D37" t="s">
        <v>3</v>
      </c>
      <c r="E37" t="s">
        <v>3</v>
      </c>
      <c r="G37" s="165"/>
      <c r="H37" s="30">
        <f t="shared" si="0"/>
        <v>9.423762893667087E-3</v>
      </c>
      <c r="I37" s="12">
        <f t="shared" si="1"/>
        <v>316784057838.25616</v>
      </c>
      <c r="J37" s="30">
        <f t="shared" si="2"/>
        <v>9.423762893667087E-3</v>
      </c>
      <c r="K37" s="73">
        <f t="shared" si="3"/>
        <v>316784057838.25616</v>
      </c>
      <c r="L37" s="166">
        <f t="shared" si="4"/>
        <v>7.3408765576528534E-2</v>
      </c>
      <c r="M37" s="73">
        <f t="shared" si="5"/>
        <v>323555645339.5752</v>
      </c>
      <c r="N37" s="12">
        <f t="shared" si="6"/>
        <v>301428175095.80634</v>
      </c>
      <c r="O37" s="167">
        <f t="shared" si="7"/>
        <v>305005120000</v>
      </c>
      <c r="P37" s="1">
        <v>305005120000</v>
      </c>
      <c r="Q37" s="1">
        <v>338261651533.08698</v>
      </c>
      <c r="R37" s="1">
        <v>327400164485.63855</v>
      </c>
      <c r="S37" s="1">
        <v>313399557596.76263</v>
      </c>
      <c r="T37" s="1">
        <v>299853795575.7926</v>
      </c>
      <c r="U37" s="1">
        <v>291031172114.86365</v>
      </c>
      <c r="V37" s="1">
        <v>292335537974.42462</v>
      </c>
      <c r="W37" s="1">
        <v>286168671568.82935</v>
      </c>
      <c r="X37" s="1">
        <v>279267184001.47223</v>
      </c>
      <c r="Y37" s="1">
        <v>290296713374.08136</v>
      </c>
      <c r="Z37" s="1">
        <v>313312033389.42596</v>
      </c>
    </row>
    <row r="38" spans="1:26" x14ac:dyDescent="0.35">
      <c r="A38" t="s">
        <v>81</v>
      </c>
      <c r="B38" t="s">
        <v>80</v>
      </c>
      <c r="C38" t="s">
        <v>3</v>
      </c>
      <c r="D38" t="s">
        <v>3</v>
      </c>
      <c r="E38" t="s">
        <v>3</v>
      </c>
      <c r="G38" s="165"/>
      <c r="H38" s="30">
        <f t="shared" si="0"/>
        <v>4.1221228334599402E-2</v>
      </c>
      <c r="I38" s="12">
        <f t="shared" si="1"/>
        <v>305553987109.3075</v>
      </c>
      <c r="J38" s="30">
        <f t="shared" si="2"/>
        <v>4.1221228334599402E-2</v>
      </c>
      <c r="K38" s="73">
        <f t="shared" si="3"/>
        <v>305553987109.3075</v>
      </c>
      <c r="L38" s="166">
        <f t="shared" si="4"/>
        <v>0.16895467519533991</v>
      </c>
      <c r="M38" s="73">
        <f t="shared" si="5"/>
        <v>321813520336.65802</v>
      </c>
      <c r="N38" s="12">
        <f t="shared" si="6"/>
        <v>275300255147.08765</v>
      </c>
      <c r="O38" s="167">
        <f t="shared" si="7"/>
        <v>322562100000</v>
      </c>
      <c r="P38" s="1">
        <v>322562100000</v>
      </c>
      <c r="Q38" s="1">
        <v>331726666187.95581</v>
      </c>
      <c r="R38" s="1">
        <v>311151794822.01825</v>
      </c>
      <c r="S38" s="1">
        <v>288403653836.43152</v>
      </c>
      <c r="T38" s="1">
        <v>273925720700.13181</v>
      </c>
      <c r="U38" s="1">
        <v>263571390904.69955</v>
      </c>
      <c r="V38" s="1">
        <v>253001464884.58127</v>
      </c>
      <c r="W38" s="1">
        <v>242367240075.15091</v>
      </c>
      <c r="X38" s="1">
        <v>230214451411.07553</v>
      </c>
      <c r="Y38" s="1">
        <v>229348031842.06598</v>
      </c>
      <c r="Z38" s="1">
        <v>217167008533.83289</v>
      </c>
    </row>
    <row r="39" spans="1:26" x14ac:dyDescent="0.35">
      <c r="A39" t="s">
        <v>79</v>
      </c>
      <c r="B39" t="s">
        <v>78</v>
      </c>
      <c r="C39" t="s">
        <v>77</v>
      </c>
      <c r="E39" t="s">
        <v>406</v>
      </c>
      <c r="F39" t="s">
        <v>3</v>
      </c>
      <c r="G39" s="165"/>
      <c r="H39" s="30">
        <f t="shared" si="0"/>
        <v>4.4639400667327855E-2</v>
      </c>
      <c r="I39" s="12">
        <f t="shared" si="1"/>
        <v>8696989424097.4248</v>
      </c>
      <c r="J39" s="30">
        <f t="shared" si="2"/>
        <v>4.4639400667327855E-2</v>
      </c>
      <c r="K39" s="73">
        <f t="shared" si="3"/>
        <v>8696989424097.4248</v>
      </c>
      <c r="L39" s="166">
        <f t="shared" si="4"/>
        <v>0.18524869211972694</v>
      </c>
      <c r="M39" s="73">
        <f t="shared" si="5"/>
        <v>9156336687645.5059</v>
      </c>
      <c r="N39" s="12">
        <f t="shared" si="6"/>
        <v>7725245130851.0586</v>
      </c>
      <c r="O39" s="167">
        <f t="shared" si="7"/>
        <v>8907027650000</v>
      </c>
      <c r="P39" s="1">
        <v>8907027650000</v>
      </c>
      <c r="Q39" s="1">
        <v>9560219601244.4707</v>
      </c>
      <c r="R39" s="1">
        <v>9001762811692.0449</v>
      </c>
      <c r="S39" s="1">
        <v>8280935377565.5234</v>
      </c>
      <c r="T39" s="1">
        <v>7735001679985.0879</v>
      </c>
      <c r="U39" s="1">
        <v>7159798335002.5635</v>
      </c>
      <c r="V39" s="1">
        <v>6781021982581.7227</v>
      </c>
      <c r="W39" s="1">
        <v>6477517561942.8604</v>
      </c>
      <c r="X39" s="1">
        <v>6153155415797.749</v>
      </c>
      <c r="Y39" s="1">
        <v>5618382206617.3555</v>
      </c>
      <c r="Z39" s="1">
        <v>5229333633185.0225</v>
      </c>
    </row>
    <row r="40" spans="1:26" x14ac:dyDescent="0.35">
      <c r="A40" t="s">
        <v>407</v>
      </c>
      <c r="B40" t="s">
        <v>408</v>
      </c>
      <c r="C40" t="s">
        <v>77</v>
      </c>
      <c r="E40" t="s">
        <v>406</v>
      </c>
      <c r="F40" t="s">
        <v>3</v>
      </c>
      <c r="G40" s="165"/>
      <c r="H40" s="30">
        <f t="shared" si="0"/>
        <v>4.5180642999777199E-2</v>
      </c>
      <c r="I40" s="12">
        <f t="shared" si="1"/>
        <v>3079486403378.0835</v>
      </c>
      <c r="J40" s="30">
        <f t="shared" si="2"/>
        <v>4.5180642999777199E-2</v>
      </c>
      <c r="K40" s="73">
        <f t="shared" si="3"/>
        <v>3079486403378.0835</v>
      </c>
      <c r="L40" s="166">
        <f t="shared" si="4"/>
        <v>0.17759494455559222</v>
      </c>
      <c r="M40" s="73">
        <f t="shared" si="5"/>
        <v>3252803282185.9297</v>
      </c>
      <c r="N40" s="12">
        <f t="shared" si="6"/>
        <v>2762242906378.5527</v>
      </c>
      <c r="O40" s="167">
        <f t="shared" si="7"/>
        <v>3302376910000</v>
      </c>
      <c r="P40" s="1">
        <v>3302376910000</v>
      </c>
      <c r="Q40" s="1">
        <v>3338143991973.0928</v>
      </c>
      <c r="R40" s="1">
        <v>3117888944584.6968</v>
      </c>
      <c r="S40" s="1">
        <v>2894125530220.3696</v>
      </c>
      <c r="T40" s="1">
        <v>2744896640112.2568</v>
      </c>
      <c r="U40" s="1">
        <v>2647706548803.0327</v>
      </c>
      <c r="V40" s="1">
        <v>2622251600815.5728</v>
      </c>
      <c r="W40" s="1">
        <v>2535041372928.96</v>
      </c>
      <c r="X40" s="1">
        <v>2413435225696.688</v>
      </c>
      <c r="Y40" s="1">
        <v>2229511719014.9707</v>
      </c>
      <c r="Z40" s="1">
        <v>2056981019917.646</v>
      </c>
    </row>
    <row r="41" spans="1:26" x14ac:dyDescent="0.35">
      <c r="A41" t="s">
        <v>76</v>
      </c>
      <c r="B41" t="s">
        <v>75</v>
      </c>
      <c r="C41" t="s">
        <v>3</v>
      </c>
      <c r="D41" t="s">
        <v>3</v>
      </c>
      <c r="E41" t="s">
        <v>3</v>
      </c>
      <c r="G41" s="165"/>
      <c r="H41" s="30">
        <f t="shared" si="0"/>
        <v>7.5711884682855946E-2</v>
      </c>
      <c r="I41" s="12">
        <f t="shared" si="1"/>
        <v>404707424517.44354</v>
      </c>
      <c r="J41" s="30">
        <f t="shared" si="2"/>
        <v>7.5711884682855946E-2</v>
      </c>
      <c r="K41" s="73">
        <f t="shared" si="3"/>
        <v>404707424517.44354</v>
      </c>
      <c r="L41" s="166">
        <f t="shared" si="4"/>
        <v>0.25634420147738823</v>
      </c>
      <c r="M41" s="73">
        <f t="shared" si="5"/>
        <v>435820467518.64697</v>
      </c>
      <c r="N41" s="12">
        <f t="shared" si="6"/>
        <v>346895752777.10303</v>
      </c>
      <c r="O41" s="167">
        <f t="shared" si="7"/>
        <v>467566930000</v>
      </c>
      <c r="P41" s="1">
        <v>467566930000</v>
      </c>
      <c r="Q41" s="1">
        <v>430333890643.99628</v>
      </c>
      <c r="R41" s="1">
        <v>409560581911.94476</v>
      </c>
      <c r="S41" s="1">
        <v>374029414467.4328</v>
      </c>
      <c r="T41" s="1">
        <v>342046305563.84387</v>
      </c>
      <c r="U41" s="1">
        <v>324611538300.03235</v>
      </c>
      <c r="V41" s="1">
        <v>237861357367.94617</v>
      </c>
      <c r="W41" s="1">
        <v>221468264162.47961</v>
      </c>
      <c r="X41" s="1">
        <v>212758615285.17554</v>
      </c>
      <c r="Y41" s="1">
        <v>205441154858.67331</v>
      </c>
      <c r="Z41" s="1">
        <v>197598524599.04767</v>
      </c>
    </row>
    <row r="42" spans="1:26" x14ac:dyDescent="0.35">
      <c r="A42" t="s">
        <v>74</v>
      </c>
      <c r="B42" t="s">
        <v>73</v>
      </c>
      <c r="C42" t="s">
        <v>3</v>
      </c>
      <c r="D42" t="s">
        <v>3</v>
      </c>
      <c r="E42" t="s">
        <v>3</v>
      </c>
      <c r="F42" t="s">
        <v>3</v>
      </c>
      <c r="G42" s="165"/>
      <c r="H42" s="30">
        <f t="shared" si="0"/>
        <v>2.1445554839571113E-2</v>
      </c>
      <c r="I42" s="12">
        <f t="shared" si="1"/>
        <v>2542315576672.543</v>
      </c>
      <c r="J42" s="30">
        <f t="shared" si="2"/>
        <v>2.1445554839571113E-2</v>
      </c>
      <c r="K42" s="73">
        <f t="shared" si="3"/>
        <v>2542315576672.543</v>
      </c>
      <c r="L42" s="166">
        <f t="shared" si="4"/>
        <v>8.2875623756203831E-2</v>
      </c>
      <c r="M42" s="73">
        <f t="shared" si="5"/>
        <v>2591240770067.6245</v>
      </c>
      <c r="N42" s="12">
        <f t="shared" si="6"/>
        <v>2392925570786.5215</v>
      </c>
      <c r="O42" s="167">
        <f t="shared" si="7"/>
        <v>2491739790000</v>
      </c>
      <c r="P42" s="1">
        <v>2491739790000</v>
      </c>
      <c r="Q42" s="1">
        <v>2677117877149.2891</v>
      </c>
      <c r="R42" s="1">
        <v>2604864643053.584</v>
      </c>
      <c r="S42" s="1">
        <v>2517184209191.2534</v>
      </c>
      <c r="T42" s="1">
        <v>2420671363968.5874</v>
      </c>
      <c r="U42" s="1">
        <v>2240921139199.7227</v>
      </c>
      <c r="V42" s="1">
        <v>2200255257934.8984</v>
      </c>
      <c r="W42" s="1">
        <v>2187377576803.9832</v>
      </c>
      <c r="X42" s="1">
        <v>2172383785077.7886</v>
      </c>
      <c r="Y42" s="1">
        <v>2173169963370.929</v>
      </c>
      <c r="Z42" s="1">
        <v>2085693278915.3687</v>
      </c>
    </row>
    <row r="43" spans="1:26" x14ac:dyDescent="0.35">
      <c r="A43" t="s">
        <v>72</v>
      </c>
      <c r="B43" t="s">
        <v>71</v>
      </c>
      <c r="C43" t="s">
        <v>3</v>
      </c>
      <c r="E43" t="s">
        <v>3</v>
      </c>
      <c r="F43" t="s">
        <v>3</v>
      </c>
      <c r="G43" s="165"/>
      <c r="H43" s="30">
        <f t="shared" si="0"/>
        <v>7.40616894286239E-3</v>
      </c>
      <c r="I43" s="12">
        <f t="shared" si="1"/>
        <v>5243755810125.3154</v>
      </c>
      <c r="J43" s="30">
        <f t="shared" si="2"/>
        <v>7.40616894286239E-3</v>
      </c>
      <c r="K43" s="73">
        <f t="shared" si="3"/>
        <v>5243755810125.3154</v>
      </c>
      <c r="L43" s="166">
        <f t="shared" si="4"/>
        <v>3.5398379427242999E-2</v>
      </c>
      <c r="M43" s="73">
        <f t="shared" si="5"/>
        <v>5316517687638.0918</v>
      </c>
      <c r="N43" s="12">
        <f t="shared" si="6"/>
        <v>5134755658569.8535</v>
      </c>
      <c r="O43" s="167">
        <f t="shared" si="7"/>
        <v>5328033470000</v>
      </c>
      <c r="P43" s="1">
        <v>5328033470000</v>
      </c>
      <c r="Q43" s="1">
        <v>5345808049899.3906</v>
      </c>
      <c r="R43" s="1">
        <v>5275711543014.8848</v>
      </c>
      <c r="S43" s="1">
        <v>5193982171645.0215</v>
      </c>
      <c r="T43" s="1">
        <v>5075243816067.2803</v>
      </c>
      <c r="U43" s="1">
        <v>5135040987997.2578</v>
      </c>
      <c r="V43" s="1">
        <v>4986566209495.8672</v>
      </c>
      <c r="W43" s="1">
        <v>4967051560426.249</v>
      </c>
      <c r="X43" s="1">
        <v>4746699396854.2793</v>
      </c>
      <c r="Y43" s="1">
        <v>4573186804907.2891</v>
      </c>
      <c r="Z43" s="1">
        <v>4480784390768.5654</v>
      </c>
    </row>
    <row r="44" spans="1:26" x14ac:dyDescent="0.35">
      <c r="A44" t="s">
        <v>70</v>
      </c>
      <c r="B44" t="s">
        <v>69</v>
      </c>
      <c r="C44" t="s">
        <v>3</v>
      </c>
      <c r="E44" t="s">
        <v>3</v>
      </c>
      <c r="F44" t="s">
        <v>3</v>
      </c>
      <c r="G44" s="165"/>
      <c r="H44" s="30">
        <f t="shared" si="0"/>
        <v>2.9212259215606329E-2</v>
      </c>
      <c r="I44" s="12">
        <f t="shared" si="1"/>
        <v>2153131401250.168</v>
      </c>
      <c r="J44" s="30">
        <f t="shared" si="2"/>
        <v>2.9212259215606329E-2</v>
      </c>
      <c r="K44" s="73">
        <f t="shared" si="3"/>
        <v>2153131401250.168</v>
      </c>
      <c r="L44" s="166">
        <f t="shared" si="4"/>
        <v>9.4130988120668668E-2</v>
      </c>
      <c r="M44" s="73">
        <f t="shared" si="5"/>
        <v>2211679308008.9976</v>
      </c>
      <c r="N44" s="12">
        <f t="shared" si="6"/>
        <v>2021402676664.7773</v>
      </c>
      <c r="O44" s="167">
        <f t="shared" si="7"/>
        <v>2233000950000</v>
      </c>
      <c r="P44" s="1">
        <v>2233000950000</v>
      </c>
      <c r="Q44" s="1">
        <v>2209423793034.9072</v>
      </c>
      <c r="R44" s="1">
        <v>2192613180992.085</v>
      </c>
      <c r="S44" s="1">
        <v>2103651261121.4883</v>
      </c>
      <c r="T44" s="1">
        <v>2026967821102.3601</v>
      </c>
      <c r="U44" s="1">
        <v>1933588947770.4832</v>
      </c>
      <c r="V44" s="1">
        <v>1792600237630.0066</v>
      </c>
      <c r="W44" s="1">
        <v>1726902752731.9529</v>
      </c>
      <c r="X44" s="1">
        <v>1684562928828.1787</v>
      </c>
      <c r="Y44" s="1">
        <v>1625275455251.199</v>
      </c>
      <c r="Z44" s="1">
        <v>1573257911865.5964</v>
      </c>
    </row>
    <row r="45" spans="1:26" x14ac:dyDescent="0.35">
      <c r="A45" t="s">
        <v>68</v>
      </c>
      <c r="B45" t="s">
        <v>67</v>
      </c>
      <c r="C45" t="s">
        <v>3</v>
      </c>
      <c r="D45" t="s">
        <v>3</v>
      </c>
      <c r="E45" t="s">
        <v>2</v>
      </c>
      <c r="G45" s="165"/>
      <c r="H45" s="30">
        <f t="shared" si="0"/>
        <v>5.2636299191534341E-2</v>
      </c>
      <c r="I45" s="12">
        <f t="shared" si="1"/>
        <v>100512107815.74171</v>
      </c>
      <c r="J45" s="30">
        <f t="shared" si="2"/>
        <v>5.2636299191534341E-2</v>
      </c>
      <c r="K45" s="73">
        <f t="shared" si="3"/>
        <v>100512107815.74171</v>
      </c>
      <c r="L45" s="166">
        <f t="shared" si="4"/>
        <v>0.18814301816417101</v>
      </c>
      <c r="M45" s="73">
        <f t="shared" si="5"/>
        <v>106122609156.00938</v>
      </c>
      <c r="N45" s="12">
        <f t="shared" si="6"/>
        <v>89318042974.306274</v>
      </c>
      <c r="O45" s="167">
        <f t="shared" si="7"/>
        <v>108251950000</v>
      </c>
      <c r="P45" s="1">
        <v>108251950000</v>
      </c>
      <c r="Q45" s="1">
        <v>108289881895.53035</v>
      </c>
      <c r="R45" s="1">
        <v>101825995572.49777</v>
      </c>
      <c r="S45" s="1">
        <v>95492177900.252762</v>
      </c>
      <c r="T45" s="1">
        <v>88700533710.427658</v>
      </c>
      <c r="U45" s="1">
        <v>83761417312.238434</v>
      </c>
      <c r="V45" s="1">
        <v>82647216574.036423</v>
      </c>
      <c r="W45" s="1">
        <v>79034122256.381577</v>
      </c>
      <c r="X45" s="1">
        <v>73809005494.226318</v>
      </c>
      <c r="Y45" s="1">
        <v>69297881709.413818</v>
      </c>
      <c r="Z45" s="1">
        <v>62292838525.17482</v>
      </c>
    </row>
    <row r="46" spans="1:26" x14ac:dyDescent="0.35">
      <c r="A46" t="s">
        <v>409</v>
      </c>
      <c r="B46" t="s">
        <v>410</v>
      </c>
      <c r="C46" t="s">
        <v>3</v>
      </c>
      <c r="D46" t="s">
        <v>3</v>
      </c>
      <c r="E46" t="s">
        <v>3</v>
      </c>
      <c r="G46" s="165"/>
      <c r="H46" s="30">
        <f t="shared" si="0"/>
        <v>4.8412605472823556E-2</v>
      </c>
      <c r="I46" s="12">
        <f t="shared" si="1"/>
        <v>70425252731.163971</v>
      </c>
      <c r="J46" s="30">
        <f t="shared" si="2"/>
        <v>4.8412605472823556E-2</v>
      </c>
      <c r="K46" s="73">
        <f t="shared" si="3"/>
        <v>70425252731.163971</v>
      </c>
      <c r="L46" s="166">
        <f t="shared" si="4"/>
        <v>0.15901488060444113</v>
      </c>
      <c r="M46" s="73">
        <f t="shared" si="5"/>
        <v>73582227585.305099</v>
      </c>
      <c r="N46" s="12">
        <f t="shared" si="6"/>
        <v>63486870459.274025</v>
      </c>
      <c r="O46" s="167">
        <f t="shared" si="7"/>
        <v>74835770000</v>
      </c>
      <c r="P46" s="1">
        <v>74835770000</v>
      </c>
      <c r="Q46" s="1">
        <v>74996677379.97113</v>
      </c>
      <c r="R46" s="1">
        <v>70914235375.944138</v>
      </c>
      <c r="S46" s="1">
        <v>66973407127.111664</v>
      </c>
      <c r="T46" s="1">
        <v>64406173772.792976</v>
      </c>
      <c r="U46" s="1">
        <v>59081030477.917442</v>
      </c>
      <c r="V46" s="1">
        <v>56353766041.04789</v>
      </c>
      <c r="W46" s="1">
        <v>51940075107.176285</v>
      </c>
      <c r="X46" s="1">
        <v>48646428610.813972</v>
      </c>
      <c r="Y46" s="1">
        <v>47690524461.964935</v>
      </c>
      <c r="Z46" s="1">
        <v>43438665761.374893</v>
      </c>
    </row>
    <row r="47" spans="1:26" x14ac:dyDescent="0.35">
      <c r="A47" t="s">
        <v>66</v>
      </c>
      <c r="B47" t="s">
        <v>65</v>
      </c>
      <c r="C47" t="s">
        <v>3</v>
      </c>
      <c r="E47" t="s">
        <v>3</v>
      </c>
      <c r="F47" t="s">
        <v>64</v>
      </c>
      <c r="G47" s="165"/>
      <c r="H47" s="30">
        <f t="shared" si="0"/>
        <v>1.7158434901657804E-2</v>
      </c>
      <c r="I47" s="12">
        <f t="shared" si="1"/>
        <v>2487444209410.2588</v>
      </c>
      <c r="J47" s="30">
        <f t="shared" si="2"/>
        <v>1.7158434901657804E-2</v>
      </c>
      <c r="K47" s="73">
        <f t="shared" si="3"/>
        <v>2487444209410.2588</v>
      </c>
      <c r="L47" s="166">
        <f t="shared" si="4"/>
        <v>7.3364222938541612E-2</v>
      </c>
      <c r="M47" s="73">
        <f t="shared" si="5"/>
        <v>2531067276945.9609</v>
      </c>
      <c r="N47" s="12">
        <f t="shared" si="6"/>
        <v>2358069351349.0474</v>
      </c>
      <c r="O47" s="167">
        <f t="shared" si="7"/>
        <v>2428201160000</v>
      </c>
      <c r="P47" s="1">
        <v>2428201160000</v>
      </c>
      <c r="Q47" s="1">
        <v>2608649754476.7246</v>
      </c>
      <c r="R47" s="1">
        <v>2556350916361.1582</v>
      </c>
      <c r="S47" s="1">
        <v>2460766209923.9565</v>
      </c>
      <c r="T47" s="1">
        <v>2383253006289.4541</v>
      </c>
      <c r="U47" s="1">
        <v>2230188837833.7319</v>
      </c>
      <c r="V47" s="1">
        <v>2173227410899.0969</v>
      </c>
      <c r="W47" s="1">
        <v>2064490858166.1489</v>
      </c>
      <c r="X47" s="1">
        <v>2012767821886.2439</v>
      </c>
      <c r="Y47" s="1">
        <v>1911319122227.4744</v>
      </c>
      <c r="Z47" s="1">
        <v>1741129416219.6621</v>
      </c>
    </row>
    <row r="48" spans="1:26" x14ac:dyDescent="0.35">
      <c r="A48" t="s">
        <v>411</v>
      </c>
      <c r="B48" t="s">
        <v>412</v>
      </c>
      <c r="E48" t="s">
        <v>406</v>
      </c>
      <c r="F48" t="s">
        <v>3</v>
      </c>
      <c r="G48" s="165"/>
      <c r="H48" s="30">
        <f t="shared" si="0"/>
        <v>2.0542635595356851E-2</v>
      </c>
      <c r="I48" s="12">
        <f t="shared" si="1"/>
        <v>272477525942.38818</v>
      </c>
      <c r="J48" s="30">
        <f t="shared" si="2"/>
        <v>2.0542635595356851E-2</v>
      </c>
      <c r="K48" s="73">
        <f t="shared" si="3"/>
        <v>272477525942.38818</v>
      </c>
      <c r="L48" s="166">
        <f t="shared" si="4"/>
        <v>0.10375522535712745</v>
      </c>
      <c r="M48" s="73">
        <f t="shared" si="5"/>
        <v>281496418096.37433</v>
      </c>
      <c r="N48" s="12">
        <f t="shared" si="6"/>
        <v>255035185002.44858</v>
      </c>
      <c r="O48" s="167">
        <f t="shared" si="7"/>
        <v>273663480000</v>
      </c>
      <c r="P48" s="1">
        <v>273663480000</v>
      </c>
      <c r="Q48" s="1">
        <v>291655207460.18103</v>
      </c>
      <c r="R48" s="1">
        <v>279170566828.94196</v>
      </c>
      <c r="S48" s="1">
        <v>264212938334.62549</v>
      </c>
      <c r="T48" s="1">
        <v>253685437088.19232</v>
      </c>
      <c r="U48" s="1">
        <v>247207179584.52783</v>
      </c>
      <c r="V48" s="1">
        <v>229401963793.4213</v>
      </c>
      <c r="W48" s="1">
        <v>236669859661.43881</v>
      </c>
      <c r="X48" s="1">
        <v>226123984328.43515</v>
      </c>
      <c r="Y48" s="1">
        <v>223315729951.2644</v>
      </c>
      <c r="Z48" s="1">
        <v>207843489306.40833</v>
      </c>
    </row>
    <row r="49" spans="1:26" x14ac:dyDescent="0.35">
      <c r="A49" t="s">
        <v>63</v>
      </c>
      <c r="B49" t="s">
        <v>62</v>
      </c>
      <c r="C49" t="s">
        <v>3</v>
      </c>
      <c r="D49" t="s">
        <v>3</v>
      </c>
      <c r="E49" t="s">
        <v>3</v>
      </c>
      <c r="F49" t="s">
        <v>3</v>
      </c>
      <c r="G49" s="165"/>
      <c r="H49" s="30">
        <f t="shared" si="0"/>
        <v>3.9310765355827115E-2</v>
      </c>
      <c r="I49" s="12">
        <f t="shared" si="1"/>
        <v>979291971155.06995</v>
      </c>
      <c r="J49" s="30">
        <f t="shared" si="2"/>
        <v>3.9310765355827115E-2</v>
      </c>
      <c r="K49" s="73">
        <f t="shared" si="3"/>
        <v>979291971155.06995</v>
      </c>
      <c r="L49" s="166">
        <f t="shared" si="4"/>
        <v>0.14002366809877964</v>
      </c>
      <c r="M49" s="73">
        <f t="shared" si="5"/>
        <v>1020744012151.7435</v>
      </c>
      <c r="N49" s="12">
        <f t="shared" si="6"/>
        <v>895370895109.60852</v>
      </c>
      <c r="O49" s="167">
        <f t="shared" si="7"/>
        <v>1033018340000</v>
      </c>
      <c r="P49" s="1">
        <v>1033018340000</v>
      </c>
      <c r="Q49" s="1">
        <v>1031483763538.87</v>
      </c>
      <c r="R49" s="1">
        <v>997729932916.36072</v>
      </c>
      <c r="S49" s="1">
        <v>943739691874.95874</v>
      </c>
      <c r="T49" s="1">
        <v>890488127445.16052</v>
      </c>
      <c r="U49" s="1">
        <v>851884866008.70642</v>
      </c>
      <c r="V49" s="1">
        <v>830318571509.82068</v>
      </c>
      <c r="W49" s="1">
        <v>827475738129.66223</v>
      </c>
      <c r="X49" s="1">
        <v>792042289740.03162</v>
      </c>
      <c r="Y49" s="1">
        <v>777880906388.85742</v>
      </c>
      <c r="Z49" s="1">
        <v>748994016831.61584</v>
      </c>
    </row>
    <row r="50" spans="1:26" x14ac:dyDescent="0.35">
      <c r="A50" t="s">
        <v>61</v>
      </c>
      <c r="B50" t="s">
        <v>60</v>
      </c>
      <c r="C50" t="s">
        <v>3</v>
      </c>
      <c r="E50" t="s">
        <v>3</v>
      </c>
      <c r="F50" s="32"/>
      <c r="G50" s="165"/>
      <c r="H50" s="30">
        <f t="shared" si="0"/>
        <v>-6.4035075995780955E-2</v>
      </c>
      <c r="I50" s="12">
        <f t="shared" si="1"/>
        <v>320588804397.14868</v>
      </c>
      <c r="J50" s="30">
        <f t="shared" si="2"/>
        <v>-6.4035075995780955E-2</v>
      </c>
      <c r="K50" s="73">
        <f t="shared" si="3"/>
        <v>320588804397.14868</v>
      </c>
      <c r="L50" s="166">
        <f t="shared" si="4"/>
        <v>-3.4575272313280836E-3</v>
      </c>
      <c r="M50" s="73">
        <f t="shared" si="5"/>
        <v>318809379630.69073</v>
      </c>
      <c r="N50" s="12">
        <f t="shared" si="6"/>
        <v>319915496170.42383</v>
      </c>
      <c r="O50" s="167">
        <f t="shared" si="7"/>
        <v>224989400000</v>
      </c>
      <c r="P50" s="1">
        <v>224989400000</v>
      </c>
      <c r="Q50" s="1">
        <v>363543138278.95099</v>
      </c>
      <c r="R50" s="1">
        <v>367895600613.12115</v>
      </c>
      <c r="S50" s="1">
        <v>337993790660.96442</v>
      </c>
      <c r="T50" s="1">
        <v>308522092432.70697</v>
      </c>
      <c r="U50" s="1">
        <v>313230605417.60016</v>
      </c>
      <c r="V50" s="1">
        <v>338506031929.01233</v>
      </c>
      <c r="W50" s="1">
        <v>340137921349.59009</v>
      </c>
      <c r="X50" s="1">
        <v>145451190207.15128</v>
      </c>
      <c r="Y50" s="1">
        <v>143549260893.11972</v>
      </c>
      <c r="Z50" s="1">
        <v>136006593027.59259</v>
      </c>
    </row>
    <row r="51" spans="1:26" x14ac:dyDescent="0.35">
      <c r="A51" t="s">
        <v>59</v>
      </c>
      <c r="B51" t="s">
        <v>58</v>
      </c>
      <c r="C51" t="s">
        <v>3</v>
      </c>
      <c r="E51" t="s">
        <v>3</v>
      </c>
      <c r="F51" t="s">
        <v>3</v>
      </c>
      <c r="G51" s="165"/>
      <c r="H51" s="30">
        <f t="shared" si="0"/>
        <v>-0.19733352125072467</v>
      </c>
      <c r="I51" s="12">
        <f t="shared" si="1"/>
        <v>1013604975307.1527</v>
      </c>
      <c r="J51" s="30">
        <f t="shared" si="2"/>
        <v>-0.19733352125072467</v>
      </c>
      <c r="K51" s="73">
        <f t="shared" si="3"/>
        <v>1013604975307.1527</v>
      </c>
      <c r="L51" s="166">
        <f t="shared" si="4"/>
        <v>-0.11939607620569304</v>
      </c>
      <c r="M51" s="73">
        <f t="shared" si="5"/>
        <v>950312574001.43835</v>
      </c>
      <c r="N51" s="12">
        <f t="shared" si="6"/>
        <v>1079160049510.9923</v>
      </c>
      <c r="O51" s="167">
        <f t="shared" si="7"/>
        <v>339971960000</v>
      </c>
      <c r="P51" s="1">
        <v>339971960000</v>
      </c>
      <c r="Q51" s="1">
        <v>1296589036220.2422</v>
      </c>
      <c r="R51" s="1">
        <v>1214376725784.0728</v>
      </c>
      <c r="S51" s="1">
        <v>1141694288588.02</v>
      </c>
      <c r="T51" s="1">
        <v>1075392865943.4294</v>
      </c>
      <c r="U51" s="1">
        <v>1020392994001.5275</v>
      </c>
      <c r="V51" s="1">
        <v>968368133404.10669</v>
      </c>
      <c r="W51" s="1">
        <v>934552749787.88281</v>
      </c>
      <c r="X51" s="1">
        <v>327987730556.92188</v>
      </c>
      <c r="Y51" s="1">
        <v>307471559230.61066</v>
      </c>
      <c r="Z51" s="1">
        <v>283399996391.17279</v>
      </c>
    </row>
    <row r="52" spans="1:26" x14ac:dyDescent="0.35">
      <c r="A52" t="s">
        <v>57</v>
      </c>
      <c r="B52" t="s">
        <v>56</v>
      </c>
      <c r="C52" t="s">
        <v>3</v>
      </c>
      <c r="D52" t="s">
        <v>3</v>
      </c>
      <c r="E52" t="s">
        <v>3</v>
      </c>
      <c r="F52" s="32"/>
      <c r="G52" s="165"/>
      <c r="H52" s="30">
        <f t="shared" si="0"/>
        <v>0.33450761889967007</v>
      </c>
      <c r="I52" s="12">
        <f t="shared" si="1"/>
        <v>540893300238.12561</v>
      </c>
      <c r="J52" s="30">
        <f t="shared" si="2"/>
        <v>0.33450761889967007</v>
      </c>
      <c r="K52" s="73">
        <f t="shared" si="3"/>
        <v>540893300238.12561</v>
      </c>
      <c r="L52" s="166">
        <f t="shared" si="4"/>
        <v>1.0922028674671247</v>
      </c>
      <c r="M52" s="73">
        <f t="shared" si="5"/>
        <v>679243885366.93958</v>
      </c>
      <c r="N52" s="12">
        <f t="shared" si="6"/>
        <v>324654886927.50427</v>
      </c>
      <c r="O52" s="167">
        <f t="shared" si="7"/>
        <v>1300375110000</v>
      </c>
      <c r="P52" s="1">
        <v>1300375110000</v>
      </c>
      <c r="Q52" s="1">
        <v>378124291131.22955</v>
      </c>
      <c r="R52" s="1">
        <v>359232254969.58899</v>
      </c>
      <c r="S52" s="1">
        <v>340370495824.12695</v>
      </c>
      <c r="T52" s="1">
        <v>326364349265.68207</v>
      </c>
      <c r="U52" s="1">
        <v>307229815692.7038</v>
      </c>
      <c r="V52" s="1">
        <v>298951904406.53137</v>
      </c>
      <c r="W52" s="1">
        <v>292135407902.92096</v>
      </c>
      <c r="X52" s="1">
        <v>903836389469.14209</v>
      </c>
      <c r="Y52" s="1">
        <v>868896495217.11157</v>
      </c>
      <c r="Z52" s="1">
        <v>802269886738.55151</v>
      </c>
    </row>
    <row r="53" spans="1:26" x14ac:dyDescent="0.35">
      <c r="A53" t="s">
        <v>55</v>
      </c>
      <c r="B53" t="s">
        <v>54</v>
      </c>
      <c r="C53" t="s">
        <v>3</v>
      </c>
      <c r="D53" t="s">
        <v>3</v>
      </c>
      <c r="E53" t="s">
        <v>3</v>
      </c>
      <c r="F53" s="32"/>
      <c r="G53" s="165"/>
      <c r="H53" s="30">
        <f t="shared" si="0"/>
        <v>0.16981134026761802</v>
      </c>
      <c r="I53" s="12">
        <f t="shared" si="1"/>
        <v>205930074360.13065</v>
      </c>
      <c r="J53" s="30">
        <f t="shared" si="2"/>
        <v>0.16981134026761802</v>
      </c>
      <c r="K53" s="73">
        <f t="shared" si="3"/>
        <v>205930074360.13065</v>
      </c>
      <c r="L53" s="166">
        <f t="shared" si="4"/>
        <v>0.44730587704980596</v>
      </c>
      <c r="M53" s="73">
        <f t="shared" si="5"/>
        <v>234963864961.18872</v>
      </c>
      <c r="N53" s="12">
        <f t="shared" si="6"/>
        <v>162345685654.32761</v>
      </c>
      <c r="O53" s="167">
        <f t="shared" si="7"/>
        <v>355499940000</v>
      </c>
      <c r="P53" s="1">
        <v>355499940000</v>
      </c>
      <c r="Q53" s="1">
        <v>177505000917.16516</v>
      </c>
      <c r="R53" s="1">
        <v>171886653966.40103</v>
      </c>
      <c r="S53" s="1">
        <v>163684719992.71988</v>
      </c>
      <c r="T53" s="1">
        <v>161074056924.36713</v>
      </c>
      <c r="U53" s="1">
        <v>162278280045.89581</v>
      </c>
      <c r="V53" s="1">
        <v>157123843250.68188</v>
      </c>
      <c r="W53" s="1">
        <v>151588523468.61484</v>
      </c>
      <c r="X53" s="1">
        <v>277991617084.95898</v>
      </c>
      <c r="Y53" s="1">
        <v>282620727896.60443</v>
      </c>
      <c r="Z53" s="1">
        <v>288463252854.34607</v>
      </c>
    </row>
    <row r="54" spans="1:26" x14ac:dyDescent="0.35">
      <c r="A54" t="s">
        <v>413</v>
      </c>
      <c r="B54" t="s">
        <v>414</v>
      </c>
      <c r="F54" t="s">
        <v>3</v>
      </c>
      <c r="G54" s="165"/>
      <c r="H54" s="30">
        <f t="shared" si="0"/>
        <v>1.0933347769721102E-2</v>
      </c>
      <c r="I54" s="12">
        <f t="shared" si="1"/>
        <v>1598633516292.0825</v>
      </c>
      <c r="J54" s="30">
        <f t="shared" si="2"/>
        <v>1.0933347769721102E-2</v>
      </c>
      <c r="K54" s="73">
        <f t="shared" si="3"/>
        <v>1598633516292.0825</v>
      </c>
      <c r="L54" s="166">
        <f t="shared" si="4"/>
        <v>8.0335205993456116E-2</v>
      </c>
      <c r="M54" s="73">
        <f t="shared" si="5"/>
        <v>1650534624569.2168</v>
      </c>
      <c r="N54" s="12">
        <f t="shared" si="6"/>
        <v>1527798608628.5283</v>
      </c>
      <c r="O54" s="167">
        <f t="shared" si="7"/>
        <v>1627982390000</v>
      </c>
      <c r="P54" s="1">
        <v>1627982390000</v>
      </c>
      <c r="Q54" s="1">
        <v>1680540365363.9014</v>
      </c>
      <c r="R54" s="1">
        <v>1643081118343.7493</v>
      </c>
      <c r="S54" s="1">
        <v>1565891922021.0027</v>
      </c>
      <c r="T54" s="1">
        <v>1475671785731.76</v>
      </c>
      <c r="U54" s="1">
        <v>1541832118132.8223</v>
      </c>
      <c r="V54" s="1">
        <v>1722861781899.407</v>
      </c>
      <c r="W54" s="1">
        <v>1680157969486.6038</v>
      </c>
      <c r="X54" s="1">
        <v>1672470748636.51</v>
      </c>
      <c r="Y54" s="1">
        <v>1586748761444.0757</v>
      </c>
      <c r="Z54" s="1">
        <v>1413023526531.8142</v>
      </c>
    </row>
    <row r="55" spans="1:26" x14ac:dyDescent="0.35">
      <c r="A55" t="s">
        <v>53</v>
      </c>
      <c r="B55" t="s">
        <v>52</v>
      </c>
      <c r="C55" t="s">
        <v>3</v>
      </c>
      <c r="D55" t="s">
        <v>3</v>
      </c>
      <c r="E55" t="s">
        <v>3</v>
      </c>
      <c r="F55" s="32"/>
      <c r="G55" s="165"/>
      <c r="H55" s="30">
        <f t="shared" si="0"/>
        <v>1.8376380082865129E-3</v>
      </c>
      <c r="I55" s="12">
        <f t="shared" si="1"/>
        <v>198501739654.81186</v>
      </c>
      <c r="J55" s="30">
        <f t="shared" si="2"/>
        <v>1.8376380082865129E-3</v>
      </c>
      <c r="K55" s="73">
        <f t="shared" si="3"/>
        <v>198501739654.81186</v>
      </c>
      <c r="L55" s="166">
        <f t="shared" si="4"/>
        <v>7.2941739525697935E-2</v>
      </c>
      <c r="M55" s="73">
        <f t="shared" si="5"/>
        <v>200945153941.77417</v>
      </c>
      <c r="N55" s="12">
        <f t="shared" si="6"/>
        <v>187284310544.76779</v>
      </c>
      <c r="O55" s="167">
        <f t="shared" si="7"/>
        <v>173767540000</v>
      </c>
      <c r="P55" s="1">
        <v>173767540000</v>
      </c>
      <c r="Q55" s="1">
        <v>218147470334.7305</v>
      </c>
      <c r="R55" s="1">
        <v>210920451490.59204</v>
      </c>
      <c r="S55" s="1">
        <v>202035138672.73557</v>
      </c>
      <c r="T55" s="1">
        <v>187638097776.00122</v>
      </c>
      <c r="U55" s="1">
        <v>172179695185.56659</v>
      </c>
      <c r="V55" s="1">
        <v>168107834222.92865</v>
      </c>
      <c r="W55" s="1">
        <v>160942171359.33511</v>
      </c>
      <c r="X55" s="1">
        <v>145826860796.52435</v>
      </c>
      <c r="Y55" s="1">
        <v>140804745984.94885</v>
      </c>
      <c r="Z55" s="1">
        <v>135914379623.00404</v>
      </c>
    </row>
    <row r="56" spans="1:26" x14ac:dyDescent="0.35">
      <c r="A56" t="s">
        <v>51</v>
      </c>
      <c r="B56" t="s">
        <v>50</v>
      </c>
      <c r="C56" t="s">
        <v>3</v>
      </c>
      <c r="D56" t="s">
        <v>3</v>
      </c>
      <c r="E56" t="s">
        <v>3</v>
      </c>
      <c r="F56" s="32"/>
      <c r="G56" s="165"/>
      <c r="H56" s="30">
        <f t="shared" si="0"/>
        <v>2.2880115673449275E-2</v>
      </c>
      <c r="I56" s="12">
        <f t="shared" si="1"/>
        <v>1856833561534.0852</v>
      </c>
      <c r="J56" s="30">
        <f t="shared" si="2"/>
        <v>2.2880115673449275E-2</v>
      </c>
      <c r="K56" s="73">
        <f t="shared" si="3"/>
        <v>1856833561534.0852</v>
      </c>
      <c r="L56" s="166">
        <f t="shared" si="4"/>
        <v>9.874924453116285E-2</v>
      </c>
      <c r="M56" s="73">
        <f t="shared" si="5"/>
        <v>1903057533775.5437</v>
      </c>
      <c r="N56" s="12">
        <f t="shared" si="6"/>
        <v>1732021699443.8799</v>
      </c>
      <c r="O56" s="167">
        <f t="shared" si="7"/>
        <v>1815203920000</v>
      </c>
      <c r="P56" s="1">
        <v>1815203920000</v>
      </c>
      <c r="Q56" s="1">
        <v>1988355209246.8264</v>
      </c>
      <c r="R56" s="1">
        <v>1905613472079.8047</v>
      </c>
      <c r="S56" s="1">
        <v>1841780549395.313</v>
      </c>
      <c r="T56" s="1">
        <v>1733214656948.4817</v>
      </c>
      <c r="U56" s="1">
        <v>1621069891987.845</v>
      </c>
      <c r="V56" s="1">
        <v>1558305994181.4031</v>
      </c>
      <c r="W56" s="1">
        <v>1512074688796.6807</v>
      </c>
      <c r="X56" s="1">
        <v>1483646917303.6191</v>
      </c>
      <c r="Y56" s="1">
        <v>1489595017146.762</v>
      </c>
      <c r="Z56" s="1">
        <v>1476807962883.9297</v>
      </c>
    </row>
    <row r="57" spans="1:26" x14ac:dyDescent="0.35">
      <c r="A57" t="s">
        <v>49</v>
      </c>
      <c r="B57" t="s">
        <v>48</v>
      </c>
      <c r="C57" t="s">
        <v>3</v>
      </c>
      <c r="D57" t="s">
        <v>3</v>
      </c>
      <c r="E57" t="s">
        <v>3</v>
      </c>
      <c r="F57" t="s">
        <v>3</v>
      </c>
      <c r="G57" s="165"/>
      <c r="H57" s="30">
        <f t="shared" si="0"/>
        <v>3.2611483354930026E-2</v>
      </c>
      <c r="I57" s="12">
        <f t="shared" si="1"/>
        <v>539670627176.21356</v>
      </c>
      <c r="J57" s="30">
        <f t="shared" si="2"/>
        <v>3.2611483354930026E-2</v>
      </c>
      <c r="K57" s="73">
        <f t="shared" si="3"/>
        <v>539670627176.21356</v>
      </c>
      <c r="L57" s="166">
        <f t="shared" si="4"/>
        <v>0.11394497137050541</v>
      </c>
      <c r="M57" s="73">
        <f t="shared" si="5"/>
        <v>558484205012.73364</v>
      </c>
      <c r="N57" s="12">
        <f t="shared" si="6"/>
        <v>501357086181.39459</v>
      </c>
      <c r="O57" s="167">
        <f t="shared" si="7"/>
        <v>564916110000</v>
      </c>
      <c r="P57" s="1">
        <v>564916110000</v>
      </c>
      <c r="Q57" s="1">
        <v>565620090460.28345</v>
      </c>
      <c r="R57" s="1">
        <v>544916414577.91742</v>
      </c>
      <c r="S57" s="1">
        <v>522476835542.43457</v>
      </c>
      <c r="T57" s="1">
        <v>500423685300.43237</v>
      </c>
      <c r="U57" s="1">
        <v>481170737701.31696</v>
      </c>
      <c r="V57" s="1">
        <v>457507742235.10565</v>
      </c>
      <c r="W57" s="1">
        <v>444616519268.39343</v>
      </c>
      <c r="X57" s="1">
        <v>432488311645.09546</v>
      </c>
      <c r="Y57" s="1">
        <v>421515976518.42902</v>
      </c>
      <c r="Z57" s="1">
        <v>396283612649.56085</v>
      </c>
    </row>
    <row r="58" spans="1:26" x14ac:dyDescent="0.35">
      <c r="A58" t="s">
        <v>47</v>
      </c>
      <c r="B58" t="s">
        <v>46</v>
      </c>
      <c r="C58" t="s">
        <v>3</v>
      </c>
      <c r="E58" t="s">
        <v>3</v>
      </c>
      <c r="F58" s="32"/>
      <c r="G58" s="165"/>
      <c r="H58" s="30">
        <f t="shared" si="0"/>
        <v>3.0842218109054409E-2</v>
      </c>
      <c r="I58" s="12">
        <f t="shared" si="1"/>
        <v>583597770317.79688</v>
      </c>
      <c r="J58" s="30">
        <f t="shared" si="2"/>
        <v>3.0842218109054409E-2</v>
      </c>
      <c r="K58" s="73">
        <f t="shared" si="3"/>
        <v>583597770317.79688</v>
      </c>
      <c r="L58" s="166">
        <f t="shared" si="4"/>
        <v>9.7610878178320926E-2</v>
      </c>
      <c r="M58" s="73">
        <f t="shared" si="5"/>
        <v>601306265840.10901</v>
      </c>
      <c r="N58" s="12">
        <f t="shared" si="6"/>
        <v>547831911832.07196</v>
      </c>
      <c r="O58" s="167">
        <f t="shared" si="7"/>
        <v>616262850000</v>
      </c>
      <c r="P58" s="1">
        <v>616262850000</v>
      </c>
      <c r="Q58" s="1">
        <v>602641134339.48071</v>
      </c>
      <c r="R58" s="1">
        <v>585014813180.84644</v>
      </c>
      <c r="S58" s="1">
        <v>563717198242.69226</v>
      </c>
      <c r="T58" s="1">
        <v>550352855825.96484</v>
      </c>
      <c r="U58" s="1">
        <v>529425681427.55872</v>
      </c>
      <c r="V58" s="1">
        <v>506895080284.07794</v>
      </c>
      <c r="W58" s="1">
        <v>486238586276.17859</v>
      </c>
      <c r="X58" s="1">
        <v>462615081768.1778</v>
      </c>
      <c r="Y58" s="1">
        <v>444548844434.84003</v>
      </c>
      <c r="Z58" s="1">
        <v>415599889142.52014</v>
      </c>
    </row>
    <row r="59" spans="1:26" x14ac:dyDescent="0.35">
      <c r="A59" t="s">
        <v>45</v>
      </c>
      <c r="B59" t="s">
        <v>44</v>
      </c>
      <c r="C59" t="s">
        <v>3</v>
      </c>
      <c r="E59" t="s">
        <v>3</v>
      </c>
      <c r="G59" s="165"/>
      <c r="H59" s="30">
        <f t="shared" si="0"/>
        <v>3.2366204837492196E-2</v>
      </c>
      <c r="I59" s="12">
        <f t="shared" si="1"/>
        <v>2266445542516.979</v>
      </c>
      <c r="J59" s="30">
        <f t="shared" si="2"/>
        <v>3.2366204837492196E-2</v>
      </c>
      <c r="K59" s="73">
        <f t="shared" si="3"/>
        <v>2266445542516.979</v>
      </c>
      <c r="L59" s="166">
        <f t="shared" si="4"/>
        <v>8.5661095603059678E-2</v>
      </c>
      <c r="M59" s="73">
        <f t="shared" si="5"/>
        <v>2317186671624.9995</v>
      </c>
      <c r="N59" s="12">
        <f t="shared" si="6"/>
        <v>2134355445736.8262</v>
      </c>
      <c r="O59" s="167">
        <f t="shared" si="7"/>
        <v>2371568430000</v>
      </c>
      <c r="P59" s="1">
        <v>2371568430000</v>
      </c>
      <c r="Q59" s="1">
        <v>2279166087282.0303</v>
      </c>
      <c r="R59" s="1">
        <v>2300825497592.9683</v>
      </c>
      <c r="S59" s="1">
        <v>2264269908065.8535</v>
      </c>
      <c r="T59" s="1">
        <v>2116397789644.0437</v>
      </c>
      <c r="U59" s="1">
        <v>2022398639500.5815</v>
      </c>
      <c r="V59" s="1">
        <v>1860471150536.9019</v>
      </c>
      <c r="W59" s="1">
        <v>1703669566593.1602</v>
      </c>
      <c r="X59" s="1">
        <v>1550688774564.1931</v>
      </c>
      <c r="Y59" s="1">
        <v>1454111481664.1482</v>
      </c>
      <c r="Z59" s="1">
        <v>1269742921873.4089</v>
      </c>
    </row>
    <row r="60" spans="1:26" x14ac:dyDescent="0.35">
      <c r="A60" t="s">
        <v>415</v>
      </c>
      <c r="B60" t="s">
        <v>416</v>
      </c>
      <c r="F60" t="s">
        <v>3</v>
      </c>
      <c r="G60" s="165"/>
      <c r="H60" s="30">
        <f t="shared" si="0"/>
        <v>2.6005713338881797E-2</v>
      </c>
      <c r="I60" s="12">
        <f t="shared" si="1"/>
        <v>653041695665.08923</v>
      </c>
      <c r="J60" s="30">
        <f t="shared" si="2"/>
        <v>2.6005713338881797E-2</v>
      </c>
      <c r="K60" s="73">
        <f t="shared" si="3"/>
        <v>653041695665.08923</v>
      </c>
      <c r="L60" s="166">
        <f t="shared" si="4"/>
        <v>0.10429953543757886</v>
      </c>
      <c r="M60" s="73">
        <f t="shared" si="5"/>
        <v>676337537730.72437</v>
      </c>
      <c r="N60" s="12">
        <f t="shared" si="6"/>
        <v>612458410084.11316</v>
      </c>
      <c r="O60" s="167">
        <f t="shared" si="7"/>
        <v>683522730000</v>
      </c>
      <c r="P60" s="1">
        <v>683522730000</v>
      </c>
      <c r="Q60" s="1">
        <v>684809773101.98438</v>
      </c>
      <c r="R60" s="1">
        <v>660680110090.18872</v>
      </c>
      <c r="S60" s="1">
        <v>637384703420.79285</v>
      </c>
      <c r="T60" s="1">
        <v>598811161712.47998</v>
      </c>
      <c r="U60" s="1">
        <v>601179365119.06665</v>
      </c>
      <c r="V60" s="1">
        <v>678339276123.80957</v>
      </c>
      <c r="W60" s="1">
        <v>647295742436.97217</v>
      </c>
      <c r="X60" s="1">
        <v>631707057954.97388</v>
      </c>
      <c r="Y60" s="1">
        <v>605575063616.2301</v>
      </c>
      <c r="Z60" s="1">
        <v>554739094147.70703</v>
      </c>
    </row>
    <row r="61" spans="1:26" x14ac:dyDescent="0.35">
      <c r="A61" t="s">
        <v>43</v>
      </c>
      <c r="B61" t="s">
        <v>42</v>
      </c>
      <c r="C61" t="s">
        <v>3</v>
      </c>
      <c r="E61" t="s">
        <v>3</v>
      </c>
      <c r="F61" t="s">
        <v>3</v>
      </c>
      <c r="G61" s="165"/>
      <c r="H61" s="30">
        <f t="shared" si="0"/>
        <v>1.7524599330594803E-2</v>
      </c>
      <c r="I61" s="12">
        <f t="shared" si="1"/>
        <v>3064106895533.6318</v>
      </c>
      <c r="J61" s="30">
        <f t="shared" si="2"/>
        <v>1.7524599330594803E-2</v>
      </c>
      <c r="K61" s="73">
        <f t="shared" si="3"/>
        <v>3064106895533.6318</v>
      </c>
      <c r="L61" s="166">
        <f t="shared" si="4"/>
        <v>8.1080450101748136E-2</v>
      </c>
      <c r="M61" s="73">
        <f t="shared" si="5"/>
        <v>3132191589160.4727</v>
      </c>
      <c r="N61" s="12">
        <f t="shared" si="6"/>
        <v>2897278910987.3184</v>
      </c>
      <c r="O61" s="167">
        <f t="shared" si="7"/>
        <v>3019057450000</v>
      </c>
      <c r="P61" s="1">
        <v>3019057450000</v>
      </c>
      <c r="Q61" s="1">
        <v>3240510715194.2598</v>
      </c>
      <c r="R61" s="1">
        <v>3137006602287.1592</v>
      </c>
      <c r="S61" s="1">
        <v>3026094031413.9185</v>
      </c>
      <c r="T61" s="1">
        <v>2897865678772.8198</v>
      </c>
      <c r="U61" s="1">
        <v>2767877022775.2178</v>
      </c>
      <c r="V61" s="1">
        <v>2665874429446.0259</v>
      </c>
      <c r="W61" s="1">
        <v>2563270947920.7422</v>
      </c>
      <c r="X61" s="1">
        <v>2440476088673.0117</v>
      </c>
      <c r="Y61" s="1">
        <v>2350795692101.998</v>
      </c>
      <c r="Z61" s="1">
        <v>2282900127831.1318</v>
      </c>
    </row>
    <row r="62" spans="1:26" x14ac:dyDescent="0.35">
      <c r="A62" t="s">
        <v>41</v>
      </c>
      <c r="B62" t="s">
        <v>40</v>
      </c>
      <c r="C62" t="s">
        <v>3</v>
      </c>
      <c r="E62" t="s">
        <v>3</v>
      </c>
      <c r="F62" t="s">
        <v>3</v>
      </c>
      <c r="G62" s="165"/>
      <c r="H62" s="30">
        <f t="shared" si="0"/>
        <v>2.8132605736936878E-2</v>
      </c>
      <c r="I62" s="12">
        <f t="shared" si="1"/>
        <v>20236860001200.063</v>
      </c>
      <c r="J62" s="30">
        <f t="shared" si="2"/>
        <v>2.8132605736936878E-2</v>
      </c>
      <c r="K62" s="73">
        <f t="shared" si="3"/>
        <v>20236860001200.063</v>
      </c>
      <c r="L62" s="166">
        <f t="shared" si="4"/>
        <v>0.11496776350186755</v>
      </c>
      <c r="M62" s="73">
        <f t="shared" si="5"/>
        <v>20983328592000.066</v>
      </c>
      <c r="N62" s="12">
        <f t="shared" si="6"/>
        <v>18819672890000.035</v>
      </c>
      <c r="O62" s="167">
        <f t="shared" si="7"/>
        <v>20936600000000</v>
      </c>
      <c r="P62" s="1">
        <v>20936600000000</v>
      </c>
      <c r="Q62" s="1">
        <v>21433226000000.102</v>
      </c>
      <c r="R62" s="1">
        <v>20580159776000.102</v>
      </c>
      <c r="S62" s="1">
        <v>19519353692000.102</v>
      </c>
      <c r="T62" s="1">
        <v>18714960538000</v>
      </c>
      <c r="U62" s="1">
        <v>18224704440000</v>
      </c>
      <c r="V62" s="1">
        <v>17527163695000</v>
      </c>
      <c r="W62" s="1">
        <v>16784849196000</v>
      </c>
      <c r="X62" s="1">
        <v>16197007349000</v>
      </c>
      <c r="Y62" s="1">
        <v>15542581104000</v>
      </c>
      <c r="Z62" s="1">
        <v>14992052727000</v>
      </c>
    </row>
    <row r="63" spans="1:26" x14ac:dyDescent="0.35">
      <c r="A63" t="s">
        <v>39</v>
      </c>
      <c r="B63" t="s">
        <v>38</v>
      </c>
      <c r="C63" t="s">
        <v>3</v>
      </c>
      <c r="D63" t="s">
        <v>3</v>
      </c>
      <c r="E63" t="s">
        <v>3</v>
      </c>
      <c r="F63" t="s">
        <v>3</v>
      </c>
      <c r="G63" s="165"/>
      <c r="H63" s="30">
        <f t="shared" si="0"/>
        <v>3.2374622101476458E-2</v>
      </c>
      <c r="I63" s="12">
        <f t="shared" si="1"/>
        <v>19553247413976.551</v>
      </c>
      <c r="J63" s="30">
        <f t="shared" si="2"/>
        <v>3.2374622101476458E-2</v>
      </c>
      <c r="K63" s="73">
        <f t="shared" si="3"/>
        <v>19553247413976.551</v>
      </c>
      <c r="L63" s="166">
        <f t="shared" si="4"/>
        <v>0.12107729967331426</v>
      </c>
      <c r="M63" s="73">
        <f t="shared" si="5"/>
        <v>20217630982172.109</v>
      </c>
      <c r="N63" s="12">
        <f t="shared" si="6"/>
        <v>18034109680093.957</v>
      </c>
      <c r="O63" s="167">
        <f t="shared" si="7"/>
        <v>19922967730000</v>
      </c>
      <c r="P63" s="1">
        <v>19922967730000</v>
      </c>
      <c r="Q63" s="1">
        <v>20786860685063.59</v>
      </c>
      <c r="R63" s="1">
        <v>19943064531452.734</v>
      </c>
      <c r="S63" s="1">
        <v>19033278712545.582</v>
      </c>
      <c r="T63" s="1">
        <v>18080065410820.84</v>
      </c>
      <c r="U63" s="1">
        <v>16988984916915.453</v>
      </c>
      <c r="V63" s="1">
        <v>16444964728688.127</v>
      </c>
      <c r="W63" s="1">
        <v>15966403096517.912</v>
      </c>
      <c r="X63" s="1">
        <v>15420478145751.021</v>
      </c>
      <c r="Y63" s="1">
        <v>15193626552820.502</v>
      </c>
      <c r="Z63" s="1">
        <v>14520615004724.52</v>
      </c>
    </row>
    <row r="64" spans="1:26" x14ac:dyDescent="0.35">
      <c r="A64" s="16" t="s">
        <v>37</v>
      </c>
      <c r="B64" s="31"/>
      <c r="C64" s="31"/>
      <c r="D64" s="31"/>
      <c r="E64" s="31"/>
      <c r="F64" s="31"/>
      <c r="G64" s="180"/>
      <c r="H64" s="170"/>
      <c r="I64" s="171"/>
      <c r="J64" s="170"/>
      <c r="K64" s="172"/>
      <c r="L64" s="173"/>
      <c r="M64" s="172"/>
      <c r="N64" s="171"/>
      <c r="O64" s="174"/>
      <c r="P64" s="73"/>
      <c r="Q64" s="73"/>
      <c r="R64" s="73"/>
      <c r="S64" s="73"/>
      <c r="T64" s="73"/>
      <c r="U64" s="73"/>
      <c r="V64" s="73"/>
      <c r="W64" s="73"/>
      <c r="X64" s="73"/>
      <c r="Y64" s="73"/>
      <c r="Z64" s="73"/>
    </row>
    <row r="65" spans="1:26" x14ac:dyDescent="0.35">
      <c r="A65" t="s">
        <v>142</v>
      </c>
      <c r="B65" t="s">
        <v>141</v>
      </c>
      <c r="G65" s="165"/>
      <c r="H65" s="30">
        <f t="shared" si="0"/>
        <v>3.2374622101476458E-2</v>
      </c>
      <c r="I65" s="12">
        <f t="shared" si="1"/>
        <v>19553247413976.551</v>
      </c>
      <c r="J65" s="30">
        <f t="shared" si="2"/>
        <v>3.2374622101476458E-2</v>
      </c>
      <c r="K65" s="73">
        <f t="shared" si="3"/>
        <v>19553247413976.551</v>
      </c>
      <c r="L65" s="166">
        <f t="shared" si="4"/>
        <v>0.12107729967331426</v>
      </c>
      <c r="M65" s="73">
        <f t="shared" si="5"/>
        <v>20217630982172.109</v>
      </c>
      <c r="N65" s="12">
        <f t="shared" si="6"/>
        <v>18034109680093.957</v>
      </c>
      <c r="O65" s="167">
        <f t="shared" si="7"/>
        <v>19922967730000</v>
      </c>
      <c r="P65" s="1">
        <v>19922967730000</v>
      </c>
      <c r="Q65" s="1">
        <v>20786860685063.59</v>
      </c>
      <c r="R65" s="1">
        <v>19943064531452.734</v>
      </c>
      <c r="S65" s="1">
        <v>19033278712545.582</v>
      </c>
      <c r="T65" s="1">
        <v>18080065410820.84</v>
      </c>
      <c r="U65" s="1">
        <v>16988984916915.453</v>
      </c>
      <c r="V65" s="1">
        <v>16444964728688.127</v>
      </c>
      <c r="W65" s="1">
        <v>15966403096517.912</v>
      </c>
      <c r="X65" s="1">
        <v>15420478145751.021</v>
      </c>
      <c r="Y65" s="1">
        <v>15193626552820.502</v>
      </c>
      <c r="Z65" s="1">
        <v>14520615004724.52</v>
      </c>
    </row>
    <row r="66" spans="1:26" x14ac:dyDescent="0.35">
      <c r="A66" t="s">
        <v>35</v>
      </c>
      <c r="B66" t="s">
        <v>7</v>
      </c>
      <c r="G66" s="165"/>
      <c r="H66" s="30">
        <f t="shared" si="0"/>
        <v>3.3929734825476565E-2</v>
      </c>
      <c r="I66" s="12">
        <f t="shared" si="1"/>
        <v>108967498379907.03</v>
      </c>
      <c r="J66" s="30">
        <f t="shared" si="2"/>
        <v>3.3929734825476565E-2</v>
      </c>
      <c r="K66" s="73">
        <f t="shared" si="3"/>
        <v>108967498379907.03</v>
      </c>
      <c r="L66" s="166">
        <f t="shared" si="4"/>
        <v>0.13326799529074163</v>
      </c>
      <c r="M66" s="73">
        <f t="shared" si="5"/>
        <v>113396989411921.58</v>
      </c>
      <c r="N66" s="12">
        <f t="shared" si="6"/>
        <v>100061935820246.48</v>
      </c>
      <c r="O66" s="167">
        <f t="shared" si="7"/>
        <v>112885226390000</v>
      </c>
      <c r="P66" s="1">
        <f t="shared" ref="P66:Z66" si="8">SUMIF($F$24:$F$63,"&lt;&gt;",P24:P63)</f>
        <v>112885226390000</v>
      </c>
      <c r="Q66" s="1">
        <f t="shared" si="8"/>
        <v>116309359559113.5</v>
      </c>
      <c r="R66" s="1">
        <f t="shared" si="8"/>
        <v>110996382286651.23</v>
      </c>
      <c r="S66" s="1">
        <f t="shared" si="8"/>
        <v>104837662041127.23</v>
      </c>
      <c r="T66" s="1">
        <f t="shared" si="8"/>
        <v>99808861622643.125</v>
      </c>
      <c r="U66" s="1">
        <f t="shared" si="8"/>
        <v>95539283796969.047</v>
      </c>
      <c r="V66" s="1">
        <f t="shared" si="8"/>
        <v>92900358748958.688</v>
      </c>
      <c r="W66" s="1">
        <f t="shared" si="8"/>
        <v>89504176711161.609</v>
      </c>
      <c r="X66" s="1">
        <f t="shared" si="8"/>
        <v>85087481775863.109</v>
      </c>
      <c r="Y66" s="1">
        <f t="shared" si="8"/>
        <v>81373252087620.5</v>
      </c>
      <c r="Z66" s="1">
        <f t="shared" si="8"/>
        <v>76604871424017.328</v>
      </c>
    </row>
    <row r="67" spans="1:26" x14ac:dyDescent="0.35">
      <c r="A67" t="s">
        <v>34</v>
      </c>
      <c r="B67" t="s">
        <v>33</v>
      </c>
      <c r="G67" s="165"/>
      <c r="H67" s="30">
        <f t="shared" si="0"/>
        <v>4.2600097395895986E-2</v>
      </c>
      <c r="I67" s="12">
        <f t="shared" si="1"/>
        <v>18672437486832.555</v>
      </c>
      <c r="J67" s="30">
        <f t="shared" si="2"/>
        <v>4.2600097395895986E-2</v>
      </c>
      <c r="K67" s="73">
        <f t="shared" si="3"/>
        <v>18672437486832.555</v>
      </c>
      <c r="L67" s="166">
        <f t="shared" si="4"/>
        <v>0.14959927186947297</v>
      </c>
      <c r="M67" s="73">
        <f t="shared" si="5"/>
        <v>19522664062012.656</v>
      </c>
      <c r="N67" s="12">
        <f t="shared" si="6"/>
        <v>16982147205317.025</v>
      </c>
      <c r="O67" s="167">
        <f t="shared" si="7"/>
        <v>19898563990000</v>
      </c>
      <c r="P67" s="1">
        <f>SUMIF($F$24:$F$63,"",P24:P63)+SUMIF($F$79:$F$105,"",P79:P105)</f>
        <v>19898563990000</v>
      </c>
      <c r="Q67" s="1">
        <f t="shared" ref="Q67:Z67" si="9">SUMIF($F$24:$F$63,"",Q24:Q63)+SUMIF($F$79:$F$105,"",Q79:Q105)</f>
        <v>19621125622265.336</v>
      </c>
      <c r="R67" s="1">
        <f t="shared" si="9"/>
        <v>19048302573772.633</v>
      </c>
      <c r="S67" s="1">
        <f t="shared" si="9"/>
        <v>17972682671442.559</v>
      </c>
      <c r="T67" s="1">
        <f t="shared" si="9"/>
        <v>16821512576682.242</v>
      </c>
      <c r="U67" s="1">
        <f t="shared" si="9"/>
        <v>16152246367826.275</v>
      </c>
      <c r="V67" s="1">
        <f t="shared" si="9"/>
        <v>15858439119335.799</v>
      </c>
      <c r="W67" s="1">
        <f t="shared" si="9"/>
        <v>15402845723619.646</v>
      </c>
      <c r="X67" s="1">
        <f t="shared" si="9"/>
        <v>15157599918228.102</v>
      </c>
      <c r="Y67" s="1">
        <f t="shared" si="9"/>
        <v>14540330328252.246</v>
      </c>
      <c r="Z67" s="1">
        <f t="shared" si="9"/>
        <v>13580318474295.115</v>
      </c>
    </row>
    <row r="68" spans="1:26" x14ac:dyDescent="0.35">
      <c r="A68" t="s">
        <v>418</v>
      </c>
      <c r="B68" t="s">
        <v>419</v>
      </c>
      <c r="G68" s="165"/>
      <c r="H68" s="30">
        <f t="shared" si="0"/>
        <v>3.5564816181275161E-2</v>
      </c>
      <c r="I68" s="12">
        <f t="shared" si="1"/>
        <v>127011527364232.16</v>
      </c>
      <c r="J68" s="30">
        <f t="shared" si="2"/>
        <v>3.5564816181275161E-2</v>
      </c>
      <c r="K68" s="73">
        <f t="shared" si="3"/>
        <v>127011527364232.16</v>
      </c>
      <c r="L68" s="166">
        <f t="shared" si="4"/>
        <v>0.13806652283254994</v>
      </c>
      <c r="M68" s="73">
        <f t="shared" si="5"/>
        <v>132440008618519.5</v>
      </c>
      <c r="N68" s="12">
        <f t="shared" si="6"/>
        <v>116372818250454.89</v>
      </c>
      <c r="O68" s="167">
        <f t="shared" si="7"/>
        <v>132646848700000</v>
      </c>
      <c r="P68" s="1">
        <v>132646848700000</v>
      </c>
      <c r="Q68" s="1">
        <v>135313235664839.36</v>
      </c>
      <c r="R68" s="1">
        <v>129359941490719.17</v>
      </c>
      <c r="S68" s="1">
        <v>121976239905282.02</v>
      </c>
      <c r="T68" s="1">
        <v>115761371060320.09</v>
      </c>
      <c r="U68" s="1">
        <v>111380843785762.59</v>
      </c>
      <c r="V68" s="1">
        <v>109029364109083.28</v>
      </c>
      <c r="W68" s="1">
        <v>105042291073368.3</v>
      </c>
      <c r="X68" s="1">
        <v>100125743762783.42</v>
      </c>
      <c r="Y68" s="1">
        <v>95152579752052.125</v>
      </c>
      <c r="Z68" s="1">
        <v>89311280579106.547</v>
      </c>
    </row>
    <row r="69" spans="1:26" x14ac:dyDescent="0.35">
      <c r="G69" s="1"/>
      <c r="H69" s="1"/>
      <c r="I69" s="1"/>
      <c r="J69" s="1"/>
      <c r="K69" s="1"/>
      <c r="L69" s="1"/>
      <c r="M69" s="1"/>
      <c r="N69" s="1"/>
      <c r="O69" s="1"/>
      <c r="P69" s="1"/>
    </row>
    <row r="70" spans="1:26" x14ac:dyDescent="0.35">
      <c r="G70" s="1"/>
      <c r="H70" s="1"/>
      <c r="I70" s="1"/>
      <c r="J70" s="1"/>
      <c r="K70" s="1"/>
      <c r="L70" s="1"/>
      <c r="M70" s="1"/>
      <c r="N70" s="1"/>
      <c r="O70" s="1"/>
      <c r="P70" s="1"/>
    </row>
    <row r="71" spans="1:26" x14ac:dyDescent="0.35">
      <c r="G71" s="1"/>
      <c r="H71" s="1"/>
      <c r="I71" s="1"/>
      <c r="J71" s="1"/>
      <c r="K71" s="1"/>
      <c r="L71" s="1"/>
      <c r="M71" s="1"/>
      <c r="N71" s="1"/>
      <c r="O71" s="1"/>
      <c r="P71" s="1"/>
    </row>
    <row r="72" spans="1:26" x14ac:dyDescent="0.35">
      <c r="G72" s="1"/>
      <c r="H72" s="1"/>
      <c r="I72" s="1"/>
      <c r="J72" s="1"/>
      <c r="K72" s="1"/>
      <c r="L72" s="1"/>
      <c r="M72" s="1"/>
      <c r="N72" s="1"/>
      <c r="O72" s="1"/>
      <c r="P72" s="1"/>
    </row>
    <row r="73" spans="1:26" x14ac:dyDescent="0.35">
      <c r="G73" s="1" t="s">
        <v>387</v>
      </c>
      <c r="H73" s="1"/>
      <c r="I73" s="1"/>
      <c r="J73" s="1"/>
      <c r="K73" s="1"/>
      <c r="L73" s="1"/>
      <c r="M73" s="1"/>
      <c r="N73" s="1"/>
      <c r="O73" s="24"/>
      <c r="W73" s="1"/>
    </row>
    <row r="74" spans="1:26" x14ac:dyDescent="0.35">
      <c r="A74" s="21" t="s">
        <v>420</v>
      </c>
      <c r="B74" s="175"/>
      <c r="C74" s="21"/>
      <c r="D74" s="21"/>
      <c r="E74" s="21"/>
      <c r="F74" s="21"/>
      <c r="G74" s="205" t="s">
        <v>388</v>
      </c>
      <c r="H74" s="206"/>
      <c r="I74" s="207"/>
      <c r="J74" s="205" t="s">
        <v>389</v>
      </c>
      <c r="K74" s="207"/>
      <c r="L74" s="205" t="s">
        <v>390</v>
      </c>
      <c r="M74" s="206"/>
      <c r="N74" s="207"/>
      <c r="O74" s="157" t="s">
        <v>391</v>
      </c>
      <c r="P74" s="84" t="s">
        <v>476</v>
      </c>
      <c r="V74" s="34"/>
      <c r="W74" s="34"/>
    </row>
    <row r="75" spans="1:26" x14ac:dyDescent="0.35">
      <c r="C75" s="152"/>
      <c r="D75" s="152"/>
      <c r="E75" s="152"/>
      <c r="F75" s="152"/>
      <c r="G75" s="59" t="s">
        <v>392</v>
      </c>
      <c r="H75" s="26" t="s">
        <v>393</v>
      </c>
      <c r="I75" s="158" t="s">
        <v>392</v>
      </c>
      <c r="J75" s="26" t="s">
        <v>394</v>
      </c>
      <c r="K75" s="26" t="s">
        <v>395</v>
      </c>
      <c r="L75" s="59" t="s">
        <v>394</v>
      </c>
      <c r="M75" s="26" t="s">
        <v>396</v>
      </c>
      <c r="N75" s="158" t="s">
        <v>397</v>
      </c>
      <c r="O75" s="159">
        <v>2020</v>
      </c>
      <c r="Q75" s="152"/>
    </row>
    <row r="76" spans="1:26" x14ac:dyDescent="0.35">
      <c r="C76" s="204" t="s">
        <v>23</v>
      </c>
      <c r="D76" s="204"/>
      <c r="E76" s="204"/>
      <c r="F76" s="204"/>
      <c r="G76" s="59" t="s">
        <v>4</v>
      </c>
      <c r="H76" s="26" t="s">
        <v>4</v>
      </c>
      <c r="I76" s="158" t="s">
        <v>4</v>
      </c>
      <c r="J76" s="26" t="s">
        <v>4</v>
      </c>
      <c r="K76" s="26" t="s">
        <v>4</v>
      </c>
      <c r="L76" s="59" t="s">
        <v>4</v>
      </c>
      <c r="M76" s="26" t="s">
        <v>4</v>
      </c>
      <c r="N76" s="158" t="s">
        <v>4</v>
      </c>
      <c r="O76" s="160" t="s">
        <v>4</v>
      </c>
      <c r="Q76" s="152"/>
    </row>
    <row r="77" spans="1:26" x14ac:dyDescent="0.35">
      <c r="A77" s="18" t="s">
        <v>12</v>
      </c>
      <c r="B77" s="18" t="s">
        <v>11</v>
      </c>
      <c r="C77" s="18" t="s">
        <v>10</v>
      </c>
      <c r="D77" s="18" t="s">
        <v>9</v>
      </c>
      <c r="E77" s="18" t="s">
        <v>8</v>
      </c>
      <c r="F77" s="18" t="s">
        <v>7</v>
      </c>
      <c r="G77" s="161" t="s">
        <v>398</v>
      </c>
      <c r="H77" s="162" t="s">
        <v>399</v>
      </c>
      <c r="I77" s="163" t="s">
        <v>400</v>
      </c>
      <c r="J77" s="162" t="s">
        <v>401</v>
      </c>
      <c r="K77" s="162" t="s">
        <v>402</v>
      </c>
      <c r="L77" s="161" t="s">
        <v>403</v>
      </c>
      <c r="M77" s="162" t="s">
        <v>404</v>
      </c>
      <c r="N77" s="163" t="s">
        <v>405</v>
      </c>
      <c r="O77" s="164" t="s">
        <v>391</v>
      </c>
      <c r="P77" s="18">
        <v>2020</v>
      </c>
      <c r="Q77" s="18">
        <v>2019</v>
      </c>
      <c r="R77" s="18">
        <v>2018</v>
      </c>
      <c r="S77" s="18">
        <v>2017</v>
      </c>
      <c r="T77" s="18">
        <v>2016</v>
      </c>
      <c r="U77" s="18">
        <v>2015</v>
      </c>
      <c r="V77" s="18">
        <v>2014</v>
      </c>
      <c r="W77" s="18">
        <v>2013</v>
      </c>
      <c r="X77" s="18">
        <v>2012</v>
      </c>
      <c r="Y77" s="18">
        <v>2011</v>
      </c>
      <c r="Z77" s="18">
        <v>2010</v>
      </c>
    </row>
    <row r="78" spans="1:26" x14ac:dyDescent="0.35">
      <c r="A78" s="16" t="s">
        <v>421</v>
      </c>
      <c r="B78" s="16"/>
      <c r="C78" s="16"/>
      <c r="D78" s="16"/>
      <c r="E78" s="16"/>
      <c r="F78" s="16"/>
      <c r="G78" s="181"/>
      <c r="H78" s="182"/>
      <c r="I78" s="183"/>
      <c r="J78" s="182"/>
      <c r="K78" s="184"/>
      <c r="L78" s="185"/>
      <c r="M78" s="184"/>
      <c r="N78" s="183"/>
      <c r="O78" s="186"/>
      <c r="P78" s="187"/>
      <c r="Q78" s="73"/>
      <c r="R78" s="73"/>
      <c r="S78" s="73"/>
      <c r="T78" s="73"/>
      <c r="U78" s="73"/>
      <c r="V78" s="187"/>
      <c r="W78" s="187"/>
      <c r="X78" s="73"/>
      <c r="Y78" s="73"/>
      <c r="Z78" s="73"/>
    </row>
    <row r="79" spans="1:26" x14ac:dyDescent="0.35">
      <c r="A79" t="s">
        <v>422</v>
      </c>
      <c r="B79" t="s">
        <v>423</v>
      </c>
      <c r="C79" t="s">
        <v>3</v>
      </c>
      <c r="G79" s="165"/>
      <c r="H79" s="30">
        <f>_xlfn.RRI(5,U79,P79)</f>
        <v>3.2893297758594731E-2</v>
      </c>
      <c r="I79" s="12">
        <f>AVERAGE(T79,S79,R79,Q79,P79)</f>
        <v>724663700782.56519</v>
      </c>
      <c r="J79" s="30">
        <f t="shared" ref="J79:J84" si="10">_xlfn.RRI(5,U79,P79)</f>
        <v>3.2893297758594731E-2</v>
      </c>
      <c r="K79" s="73">
        <f>AVERAGE(T79,S79,R79,Q79,P79)</f>
        <v>724663700782.56519</v>
      </c>
      <c r="L79" s="166">
        <f>M79/N79-1</f>
        <v>0.13871283547019786</v>
      </c>
      <c r="M79" s="73">
        <f>AVERAGE(R79,Q79,P79)</f>
        <v>754934346153.73035</v>
      </c>
      <c r="N79" s="12">
        <f>AVERAGE(U79,T79,S79)</f>
        <v>662971666462.33728</v>
      </c>
      <c r="O79" s="167">
        <f t="shared" ref="O79:O84" si="11">P79</f>
        <v>741127930000</v>
      </c>
      <c r="P79" s="1">
        <v>741127930000</v>
      </c>
      <c r="Q79" s="1">
        <v>786809279917.63623</v>
      </c>
      <c r="R79" s="1">
        <v>736865828543.55457</v>
      </c>
      <c r="S79" s="1">
        <v>693117074956.62402</v>
      </c>
      <c r="T79" s="1">
        <v>665398390495.01111</v>
      </c>
      <c r="U79" s="1">
        <v>630399533935.37683</v>
      </c>
      <c r="V79" s="1">
        <v>625019201607.32495</v>
      </c>
      <c r="W79" s="1">
        <v>591783692551.8811</v>
      </c>
      <c r="X79" s="1">
        <v>553768023392.02405</v>
      </c>
      <c r="Y79" s="1">
        <v>529875186711.48083</v>
      </c>
      <c r="Z79" s="1">
        <v>485313992984.5473</v>
      </c>
    </row>
    <row r="80" spans="1:26" x14ac:dyDescent="0.35">
      <c r="A80" t="s">
        <v>424</v>
      </c>
      <c r="B80" t="s">
        <v>425</v>
      </c>
      <c r="C80" t="s">
        <v>3</v>
      </c>
      <c r="G80" s="165"/>
      <c r="H80" s="30">
        <f t="shared" ref="H80:H84" si="12">_xlfn.RRI(5,U80,P80)</f>
        <v>5.9082774793900228E-2</v>
      </c>
      <c r="I80" s="12">
        <f t="shared" ref="I80:I84" si="13">AVERAGE(T80,S80,R80,Q80,P80)</f>
        <v>100700671679.31062</v>
      </c>
      <c r="J80" s="30">
        <f t="shared" si="10"/>
        <v>5.9082774793900228E-2</v>
      </c>
      <c r="K80" s="73">
        <f t="shared" ref="K80:K84" si="14">AVERAGE(T80,S80,R80,Q80,P80)</f>
        <v>100700671679.31062</v>
      </c>
      <c r="L80" s="166">
        <f t="shared" ref="L80:L84" si="15">M80/N80-1</f>
        <v>0.1746224712311637</v>
      </c>
      <c r="M80" s="73">
        <f t="shared" ref="M80:M84" si="16">AVERAGE(R80,Q80,P80)</f>
        <v>105133142826.49072</v>
      </c>
      <c r="N80" s="12">
        <f t="shared" ref="N80:N84" si="17">AVERAGE(U80,T80,S80)</f>
        <v>89503772830.34346</v>
      </c>
      <c r="O80" s="167">
        <f t="shared" si="11"/>
        <v>107138480000</v>
      </c>
      <c r="P80" s="1">
        <v>107138480000</v>
      </c>
      <c r="Q80" s="1">
        <v>106301218382.82224</v>
      </c>
      <c r="R80" s="1">
        <v>101959730096.64995</v>
      </c>
      <c r="S80" s="1">
        <v>97331409641.887329</v>
      </c>
      <c r="T80" s="1">
        <v>90772520275.193619</v>
      </c>
      <c r="U80" s="1">
        <v>80407388573.949448</v>
      </c>
      <c r="V80" s="1">
        <v>74918138321.366562</v>
      </c>
      <c r="W80" s="1">
        <v>69477332172.533951</v>
      </c>
      <c r="X80" s="1">
        <v>66061087414.029053</v>
      </c>
      <c r="Y80" s="1">
        <v>62025773108.05246</v>
      </c>
      <c r="Z80" s="1">
        <v>58247832307.02375</v>
      </c>
    </row>
    <row r="81" spans="1:30" x14ac:dyDescent="0.35">
      <c r="A81" t="s">
        <v>426</v>
      </c>
      <c r="B81" t="s">
        <v>427</v>
      </c>
      <c r="C81" t="s">
        <v>3</v>
      </c>
      <c r="G81" s="165"/>
      <c r="H81" s="30">
        <f t="shared" si="12"/>
        <v>4.6009578563209752E-2</v>
      </c>
      <c r="I81" s="12">
        <f t="shared" si="13"/>
        <v>19638904169.986225</v>
      </c>
      <c r="J81" s="30">
        <f t="shared" si="10"/>
        <v>4.6009578563209752E-2</v>
      </c>
      <c r="K81" s="73">
        <f t="shared" si="14"/>
        <v>19638904169.986225</v>
      </c>
      <c r="L81" s="166">
        <f t="shared" si="15"/>
        <v>0.16302181397371651</v>
      </c>
      <c r="M81" s="73">
        <f t="shared" si="16"/>
        <v>20495061623.259781</v>
      </c>
      <c r="N81" s="12">
        <f t="shared" si="17"/>
        <v>17622250397.207901</v>
      </c>
      <c r="O81" s="167">
        <f t="shared" si="11"/>
        <v>20232530000</v>
      </c>
      <c r="P81" s="1">
        <v>20232530000</v>
      </c>
      <c r="Q81" s="1">
        <v>21097497827.641365</v>
      </c>
      <c r="R81" s="1">
        <v>20155157042.137978</v>
      </c>
      <c r="S81" s="1">
        <v>18920738733.634163</v>
      </c>
      <c r="T81" s="1">
        <v>17788597246.51762</v>
      </c>
      <c r="U81" s="1">
        <v>16157415211.471918</v>
      </c>
      <c r="V81" s="1">
        <v>14966383106.188375</v>
      </c>
      <c r="W81" s="1">
        <v>14296625702.310152</v>
      </c>
      <c r="X81" s="1">
        <v>13446448574.324146</v>
      </c>
      <c r="Y81" s="1">
        <v>13005318870.447529</v>
      </c>
      <c r="Z81" s="1">
        <v>12597717999.066498</v>
      </c>
    </row>
    <row r="82" spans="1:30" x14ac:dyDescent="0.35">
      <c r="A82" t="s">
        <v>428</v>
      </c>
      <c r="B82" t="s">
        <v>429</v>
      </c>
      <c r="C82" t="s">
        <v>3</v>
      </c>
      <c r="E82" t="s">
        <v>2</v>
      </c>
      <c r="G82" s="165"/>
      <c r="H82" s="30">
        <f t="shared" si="12"/>
        <v>5.3710083086650817E-2</v>
      </c>
      <c r="I82" s="12">
        <f t="shared" si="13"/>
        <v>357264160967.32666</v>
      </c>
      <c r="J82" s="30">
        <f t="shared" si="10"/>
        <v>5.3710083086650817E-2</v>
      </c>
      <c r="K82" s="73">
        <f t="shared" si="14"/>
        <v>357264160967.32666</v>
      </c>
      <c r="L82" s="166">
        <f t="shared" si="15"/>
        <v>0.17180982961611391</v>
      </c>
      <c r="M82" s="73">
        <f t="shared" si="16"/>
        <v>374684629190.7713</v>
      </c>
      <c r="N82" s="12">
        <f t="shared" si="17"/>
        <v>319748665458.38617</v>
      </c>
      <c r="O82" s="167">
        <f t="shared" si="11"/>
        <v>385772740000</v>
      </c>
      <c r="P82" s="1">
        <v>385772740000</v>
      </c>
      <c r="Q82" s="1">
        <v>379793480693.61816</v>
      </c>
      <c r="R82" s="1">
        <v>358487666878.69586</v>
      </c>
      <c r="S82" s="1">
        <v>338933808557.4975</v>
      </c>
      <c r="T82" s="1">
        <v>323333108706.82172</v>
      </c>
      <c r="U82" s="1">
        <v>296979079110.83929</v>
      </c>
      <c r="V82" s="1">
        <v>281083288012.06586</v>
      </c>
      <c r="W82" s="1">
        <v>275197370744.50604</v>
      </c>
      <c r="X82" s="1">
        <v>250714737325.92599</v>
      </c>
      <c r="Y82" s="1">
        <v>237167247563.4151</v>
      </c>
      <c r="Z82" s="1">
        <v>219751079598.55737</v>
      </c>
    </row>
    <row r="83" spans="1:30" x14ac:dyDescent="0.35">
      <c r="A83" t="s">
        <v>430</v>
      </c>
      <c r="B83" t="s">
        <v>431</v>
      </c>
      <c r="C83" t="s">
        <v>3</v>
      </c>
      <c r="D83" t="s">
        <v>3</v>
      </c>
      <c r="G83" s="165"/>
      <c r="H83" s="30">
        <f t="shared" si="12"/>
        <v>4.2858781301299276E-2</v>
      </c>
      <c r="I83" s="12">
        <f t="shared" si="13"/>
        <v>57911943577.167664</v>
      </c>
      <c r="J83" s="30">
        <f t="shared" si="10"/>
        <v>4.2858781301299276E-2</v>
      </c>
      <c r="K83" s="73">
        <f t="shared" si="14"/>
        <v>57911943577.167664</v>
      </c>
      <c r="L83" s="166">
        <f t="shared" si="15"/>
        <v>0.15398015510154694</v>
      </c>
      <c r="M83" s="73">
        <f t="shared" si="16"/>
        <v>60524954300.965607</v>
      </c>
      <c r="N83" s="12">
        <f t="shared" si="17"/>
        <v>52448869275.086952</v>
      </c>
      <c r="O83" s="167">
        <f t="shared" si="11"/>
        <v>60886090000</v>
      </c>
      <c r="P83" s="1">
        <v>60886090000</v>
      </c>
      <c r="Q83" s="1">
        <v>61332915230.48674</v>
      </c>
      <c r="R83" s="1">
        <v>59355857672.41008</v>
      </c>
      <c r="S83" s="1">
        <v>55645420267.182899</v>
      </c>
      <c r="T83" s="1">
        <v>52339434715.758614</v>
      </c>
      <c r="U83" s="1">
        <v>49361752842.319359</v>
      </c>
      <c r="V83" s="1">
        <v>47459606719.216652</v>
      </c>
      <c r="W83" s="1">
        <v>45914345115.177925</v>
      </c>
      <c r="X83" s="1">
        <v>43549724122.535828</v>
      </c>
      <c r="Y83" s="1">
        <v>40945372773.848259</v>
      </c>
      <c r="Z83" s="1">
        <v>37035505122.946609</v>
      </c>
    </row>
    <row r="84" spans="1:30" x14ac:dyDescent="0.35">
      <c r="A84" t="s">
        <v>432</v>
      </c>
      <c r="B84" t="s">
        <v>433</v>
      </c>
      <c r="C84" t="s">
        <v>3</v>
      </c>
      <c r="D84" t="s">
        <v>3</v>
      </c>
      <c r="G84" s="165"/>
      <c r="H84" s="30">
        <f t="shared" si="12"/>
        <v>4.9629910195944982E-2</v>
      </c>
      <c r="I84" s="12">
        <f t="shared" si="13"/>
        <v>79080139561.343781</v>
      </c>
      <c r="J84" s="30">
        <f t="shared" si="10"/>
        <v>4.9629910195944982E-2</v>
      </c>
      <c r="K84" s="73">
        <f t="shared" si="14"/>
        <v>79080139561.343781</v>
      </c>
      <c r="L84" s="166">
        <f t="shared" si="15"/>
        <v>0.18553139804567009</v>
      </c>
      <c r="M84" s="73">
        <f t="shared" si="16"/>
        <v>83295482722.130478</v>
      </c>
      <c r="N84" s="12">
        <f t="shared" si="17"/>
        <v>70260039387.773087</v>
      </c>
      <c r="O84" s="167">
        <f t="shared" si="11"/>
        <v>83150930000</v>
      </c>
      <c r="P84" s="1">
        <v>83150930000</v>
      </c>
      <c r="Q84" s="1">
        <v>86028601802.256287</v>
      </c>
      <c r="R84" s="1">
        <v>80706916364.135147</v>
      </c>
      <c r="S84" s="1">
        <v>75434893334.900177</v>
      </c>
      <c r="T84" s="1">
        <v>70079356305.427246</v>
      </c>
      <c r="U84" s="1">
        <v>65265868522.991844</v>
      </c>
      <c r="V84" s="1">
        <v>63653371400.34977</v>
      </c>
      <c r="W84" s="1">
        <v>61744411905.685402</v>
      </c>
      <c r="X84" s="1">
        <v>59745699109.910629</v>
      </c>
      <c r="Y84" s="1">
        <v>59391587736.589897</v>
      </c>
      <c r="Z84" s="1">
        <v>57049211421.794029</v>
      </c>
    </row>
    <row r="85" spans="1:30" x14ac:dyDescent="0.35">
      <c r="A85" s="179" t="s">
        <v>434</v>
      </c>
      <c r="B85" s="16"/>
      <c r="C85" s="16"/>
      <c r="D85" s="16"/>
      <c r="E85" s="16"/>
      <c r="F85" s="16"/>
      <c r="G85" s="180"/>
      <c r="H85" s="170"/>
      <c r="I85" s="171"/>
      <c r="J85" s="170"/>
      <c r="K85" s="172"/>
      <c r="L85" s="173"/>
      <c r="M85" s="172"/>
      <c r="N85" s="171"/>
      <c r="O85" s="174"/>
      <c r="P85" s="187"/>
      <c r="Q85" s="73"/>
      <c r="R85" s="73"/>
      <c r="S85" s="73"/>
      <c r="T85" s="73"/>
      <c r="U85" s="73"/>
      <c r="V85" s="187"/>
      <c r="W85" s="187"/>
      <c r="X85" s="73"/>
      <c r="Y85" s="73"/>
      <c r="Z85" s="73"/>
      <c r="AA85" s="1"/>
      <c r="AB85" s="1"/>
    </row>
    <row r="86" spans="1:30" x14ac:dyDescent="0.35">
      <c r="A86" t="s">
        <v>435</v>
      </c>
      <c r="B86" t="s">
        <v>436</v>
      </c>
      <c r="C86" t="s">
        <v>2</v>
      </c>
      <c r="G86" s="165"/>
      <c r="H86" s="30">
        <f t="shared" ref="H86:H91" si="18">_xlfn.RRI(5,U86,P86)</f>
        <v>1.6769434739869027E-2</v>
      </c>
      <c r="I86" s="12">
        <f t="shared" ref="I86:I91" si="19">AVERAGE(T86,S86,R86,Q86,P86)</f>
        <v>987932528821.36938</v>
      </c>
      <c r="J86" s="30">
        <f t="shared" ref="J86:J91" si="20">_xlfn.RRI(5,U86,P86)</f>
        <v>1.6769434739869027E-2</v>
      </c>
      <c r="K86" s="73">
        <f t="shared" ref="K86:K91" si="21">AVERAGE(T86,S86,R86,Q86,P86)</f>
        <v>987932528821.36938</v>
      </c>
      <c r="L86" s="166">
        <f t="shared" ref="L86:L91" si="22">M86/N86-1</f>
        <v>8.0011051733400729E-2</v>
      </c>
      <c r="M86" s="73">
        <f t="shared" ref="M86:M91" si="23">AVERAGE(R86,Q86,P86)</f>
        <v>1005034841222.8099</v>
      </c>
      <c r="N86" s="12">
        <f t="shared" ref="N86:N91" si="24">AVERAGE(U86,T86,S86)</f>
        <v>930578293258.89294</v>
      </c>
      <c r="O86" s="167">
        <f t="shared" ref="O86:O91" si="25">P86</f>
        <v>942366940000</v>
      </c>
      <c r="P86" s="1">
        <v>942366940000</v>
      </c>
      <c r="Q86" s="1">
        <v>1035400864701.408</v>
      </c>
      <c r="R86" s="1">
        <v>1037336718967.0217</v>
      </c>
      <c r="S86" s="1">
        <v>1039330591569.3676</v>
      </c>
      <c r="T86" s="1">
        <v>885227528869.04883</v>
      </c>
      <c r="U86" s="1">
        <v>867176759338.26221</v>
      </c>
      <c r="V86" s="1">
        <v>839896688260.08582</v>
      </c>
      <c r="W86" s="1">
        <v>849616000404.31665</v>
      </c>
      <c r="X86" s="1">
        <v>819697901873.04053</v>
      </c>
      <c r="Y86" s="1">
        <v>797263881242.03662</v>
      </c>
      <c r="Z86" s="1">
        <v>736718360684.37341</v>
      </c>
    </row>
    <row r="87" spans="1:30" x14ac:dyDescent="0.35">
      <c r="A87" t="s">
        <v>437</v>
      </c>
      <c r="B87" t="s">
        <v>438</v>
      </c>
      <c r="C87" t="s">
        <v>2</v>
      </c>
      <c r="D87" t="s">
        <v>3</v>
      </c>
      <c r="G87" s="165"/>
      <c r="H87" s="30">
        <f t="shared" si="18"/>
        <v>5.0942695671684524E-2</v>
      </c>
      <c r="I87" s="12">
        <f t="shared" si="19"/>
        <v>159048001077.48132</v>
      </c>
      <c r="J87" s="30">
        <f t="shared" si="20"/>
        <v>5.0942695671684524E-2</v>
      </c>
      <c r="K87" s="73">
        <f t="shared" si="21"/>
        <v>159048001077.48132</v>
      </c>
      <c r="L87" s="166">
        <f t="shared" si="22"/>
        <v>0.17738105835360019</v>
      </c>
      <c r="M87" s="73">
        <f t="shared" si="23"/>
        <v>167069574224.40689</v>
      </c>
      <c r="N87" s="12">
        <f t="shared" si="24"/>
        <v>141899322261.92758</v>
      </c>
      <c r="O87" s="167">
        <f t="shared" si="25"/>
        <v>168799470000</v>
      </c>
      <c r="P87" s="1">
        <v>168799470000</v>
      </c>
      <c r="Q87" s="1">
        <v>171458061637.08566</v>
      </c>
      <c r="R87" s="1">
        <v>160951191036.13501</v>
      </c>
      <c r="S87" s="1">
        <v>151335199544.448</v>
      </c>
      <c r="T87" s="1">
        <v>142696083169.73798</v>
      </c>
      <c r="U87" s="1">
        <v>131666684071.59676</v>
      </c>
      <c r="V87" s="1">
        <v>126862335718.75784</v>
      </c>
      <c r="W87" s="1">
        <v>120520508488.70041</v>
      </c>
      <c r="X87" s="1">
        <v>118702345714.61479</v>
      </c>
      <c r="Y87" s="1">
        <v>115128518949.14801</v>
      </c>
      <c r="Z87" s="1">
        <v>110041092250.51379</v>
      </c>
    </row>
    <row r="88" spans="1:30" x14ac:dyDescent="0.35">
      <c r="A88" t="s">
        <v>439</v>
      </c>
      <c r="B88" t="s">
        <v>440</v>
      </c>
      <c r="C88" t="s">
        <v>2</v>
      </c>
      <c r="D88" t="s">
        <v>3</v>
      </c>
      <c r="G88" s="165"/>
      <c r="H88" s="30">
        <f t="shared" si="18"/>
        <v>3.5911241389553483E-2</v>
      </c>
      <c r="I88" s="12">
        <f t="shared" si="19"/>
        <v>113884951029.40018</v>
      </c>
      <c r="J88" s="30">
        <f t="shared" si="20"/>
        <v>3.5911241389553483E-2</v>
      </c>
      <c r="K88" s="73">
        <f t="shared" si="21"/>
        <v>113884951029.40018</v>
      </c>
      <c r="L88" s="166">
        <f t="shared" si="22"/>
        <v>0.14131237138195241</v>
      </c>
      <c r="M88" s="73">
        <f t="shared" si="23"/>
        <v>118348196475.06206</v>
      </c>
      <c r="N88" s="12">
        <f t="shared" si="24"/>
        <v>103694833634.16164</v>
      </c>
      <c r="O88" s="167">
        <f t="shared" si="25"/>
        <v>115360910000</v>
      </c>
      <c r="P88" s="1">
        <v>115360910000</v>
      </c>
      <c r="Q88" s="1">
        <v>122957842669.70618</v>
      </c>
      <c r="R88" s="1">
        <v>116725836755.48</v>
      </c>
      <c r="S88" s="1">
        <v>110537767330.62431</v>
      </c>
      <c r="T88" s="1">
        <v>103842398391.19035</v>
      </c>
      <c r="U88" s="1">
        <v>96704335180.670227</v>
      </c>
      <c r="V88" s="1">
        <v>93502002543.527481</v>
      </c>
      <c r="W88" s="1">
        <v>92861349145.11116</v>
      </c>
      <c r="X88" s="1">
        <v>90339300421.342819</v>
      </c>
      <c r="Y88" s="1">
        <v>89055724750.970398</v>
      </c>
      <c r="Z88" s="1">
        <v>85112176300.322311</v>
      </c>
    </row>
    <row r="89" spans="1:30" x14ac:dyDescent="0.35">
      <c r="A89" t="s">
        <v>441</v>
      </c>
      <c r="B89" t="s">
        <v>442</v>
      </c>
      <c r="C89" t="s">
        <v>2</v>
      </c>
      <c r="G89" s="165"/>
      <c r="H89" s="30">
        <f t="shared" si="18"/>
        <v>2.123493824266931E-2</v>
      </c>
      <c r="I89" s="12">
        <f t="shared" si="19"/>
        <v>402299890435.00128</v>
      </c>
      <c r="J89" s="30">
        <f t="shared" si="20"/>
        <v>2.123493824266931E-2</v>
      </c>
      <c r="K89" s="73">
        <f t="shared" si="21"/>
        <v>402299890435.00128</v>
      </c>
      <c r="L89" s="166">
        <f t="shared" si="22"/>
        <v>0.11572546210042467</v>
      </c>
      <c r="M89" s="73">
        <f t="shared" si="23"/>
        <v>415571420472.63818</v>
      </c>
      <c r="N89" s="12">
        <f t="shared" si="24"/>
        <v>372467452423.55438</v>
      </c>
      <c r="O89" s="167">
        <f t="shared" si="25"/>
        <v>391680340000</v>
      </c>
      <c r="P89" s="1">
        <v>391680340000</v>
      </c>
      <c r="Q89" s="1">
        <v>436174432412.67175</v>
      </c>
      <c r="R89" s="1">
        <v>418859489005.24268</v>
      </c>
      <c r="S89" s="1">
        <v>393259049121.62598</v>
      </c>
      <c r="T89" s="1">
        <v>371526141635.46576</v>
      </c>
      <c r="U89" s="1">
        <v>352617166513.57135</v>
      </c>
      <c r="V89" s="1">
        <v>346348573214.23407</v>
      </c>
      <c r="W89" s="1">
        <v>336325852091.00629</v>
      </c>
      <c r="X89" s="1">
        <v>317719593696.31128</v>
      </c>
      <c r="Y89" s="1">
        <v>306596257463.36096</v>
      </c>
      <c r="Z89" s="1">
        <v>282451550068.95593</v>
      </c>
    </row>
    <row r="90" spans="1:30" x14ac:dyDescent="0.35">
      <c r="A90" t="s">
        <v>443</v>
      </c>
      <c r="B90" t="s">
        <v>444</v>
      </c>
      <c r="C90" t="s">
        <v>2</v>
      </c>
      <c r="D90" t="s">
        <v>3</v>
      </c>
      <c r="G90" s="165"/>
      <c r="H90" s="30">
        <f t="shared" si="18"/>
        <v>7.5513510520304861E-2</v>
      </c>
      <c r="I90" s="12">
        <f t="shared" si="19"/>
        <v>564446834434.91809</v>
      </c>
      <c r="J90" s="30">
        <f t="shared" si="20"/>
        <v>7.5513510520304861E-2</v>
      </c>
      <c r="K90" s="73">
        <f t="shared" si="21"/>
        <v>564446834434.91809</v>
      </c>
      <c r="L90" s="166">
        <f t="shared" si="22"/>
        <v>0.26032563943882381</v>
      </c>
      <c r="M90" s="73">
        <f t="shared" si="23"/>
        <v>604119596244.06433</v>
      </c>
      <c r="N90" s="12">
        <f t="shared" si="24"/>
        <v>479336115476.51788</v>
      </c>
      <c r="O90" s="167">
        <f t="shared" si="25"/>
        <v>616109660000</v>
      </c>
      <c r="P90" s="1">
        <v>616109660000</v>
      </c>
      <c r="Q90" s="1">
        <v>626658664084.76282</v>
      </c>
      <c r="R90" s="1">
        <v>569590464647.43005</v>
      </c>
      <c r="S90" s="1">
        <v>531674447991.4884</v>
      </c>
      <c r="T90" s="1">
        <v>478200935450.90912</v>
      </c>
      <c r="U90" s="1">
        <v>428132962987.15607</v>
      </c>
      <c r="V90" s="1">
        <v>411273856235.86414</v>
      </c>
      <c r="W90" s="1">
        <v>395317006658.88007</v>
      </c>
      <c r="X90" s="1">
        <v>378487482607.95789</v>
      </c>
      <c r="Y90" s="1">
        <v>360565719069.26111</v>
      </c>
      <c r="Z90" s="1">
        <v>343980308056.54462</v>
      </c>
    </row>
    <row r="91" spans="1:30" x14ac:dyDescent="0.35">
      <c r="A91" t="s">
        <v>445</v>
      </c>
      <c r="B91" t="s">
        <v>446</v>
      </c>
      <c r="C91" t="s">
        <v>2</v>
      </c>
      <c r="G91" s="165"/>
      <c r="H91" s="30">
        <f t="shared" si="18"/>
        <v>3.2268234994075051E-2</v>
      </c>
      <c r="I91" s="12">
        <f t="shared" si="19"/>
        <v>4007421068053.4102</v>
      </c>
      <c r="J91" s="30">
        <f t="shared" si="20"/>
        <v>3.2268234994075051E-2</v>
      </c>
      <c r="K91" s="73">
        <f t="shared" si="21"/>
        <v>4007421068053.4102</v>
      </c>
      <c r="L91" s="166">
        <f t="shared" si="22"/>
        <v>0.16727947665270415</v>
      </c>
      <c r="M91" s="73">
        <f t="shared" si="23"/>
        <v>4230342692156.7305</v>
      </c>
      <c r="N91" s="12">
        <f t="shared" si="24"/>
        <v>3624104404103.5313</v>
      </c>
      <c r="O91" s="167">
        <f t="shared" si="25"/>
        <v>4133083560000</v>
      </c>
      <c r="P91" s="1">
        <v>4133083560000</v>
      </c>
      <c r="Q91" s="1">
        <v>4315442962880.6992</v>
      </c>
      <c r="R91" s="1">
        <v>4242501553589.4912</v>
      </c>
      <c r="S91" s="1">
        <v>3807101264909.2793</v>
      </c>
      <c r="T91" s="1">
        <v>3538975998887.582</v>
      </c>
      <c r="U91" s="1">
        <v>3526235948513.7314</v>
      </c>
      <c r="V91" s="1">
        <v>3763534951277.1514</v>
      </c>
      <c r="W91" s="1">
        <v>3741783381914.2734</v>
      </c>
      <c r="X91" s="1">
        <v>3480299219245.8608</v>
      </c>
      <c r="Y91" s="1">
        <v>3259319197327.1782</v>
      </c>
      <c r="Z91" s="1">
        <v>2927003701117.1509</v>
      </c>
    </row>
    <row r="92" spans="1:30" x14ac:dyDescent="0.35">
      <c r="A92" s="16" t="s">
        <v>447</v>
      </c>
      <c r="B92" s="16"/>
      <c r="C92" s="16"/>
      <c r="D92" s="16"/>
      <c r="E92" s="16"/>
      <c r="F92" s="16"/>
      <c r="G92" s="180"/>
      <c r="H92" s="170"/>
      <c r="I92" s="171"/>
      <c r="J92" s="170"/>
      <c r="K92" s="172"/>
      <c r="L92" s="173"/>
      <c r="M92" s="172"/>
      <c r="N92" s="171"/>
      <c r="O92" s="174"/>
      <c r="P92" s="73"/>
      <c r="Q92" s="73"/>
      <c r="R92" s="73"/>
      <c r="S92" s="73"/>
      <c r="T92" s="73"/>
      <c r="U92" s="73"/>
      <c r="V92" s="73"/>
      <c r="W92" s="73"/>
      <c r="X92" s="73"/>
      <c r="Y92" s="73"/>
      <c r="Z92" s="73"/>
      <c r="AA92" s="1"/>
      <c r="AB92" s="1"/>
    </row>
    <row r="93" spans="1:30" x14ac:dyDescent="0.35">
      <c r="A93" t="s">
        <v>448</v>
      </c>
      <c r="B93" t="s">
        <v>449</v>
      </c>
      <c r="D93" t="s">
        <v>3</v>
      </c>
      <c r="G93" s="165"/>
      <c r="H93" s="30">
        <f t="shared" ref="H93:H94" si="26">_xlfn.RRI(5,U93,P93)</f>
        <v>4.9792529982026545E-2</v>
      </c>
      <c r="I93" s="12">
        <f t="shared" ref="I93:I94" si="27">AVERAGE(T93,S93,R93,Q93,P93)</f>
        <v>33867755571.296387</v>
      </c>
      <c r="J93" s="30">
        <f t="shared" ref="J93:J94" si="28">_xlfn.RRI(5,U93,P93)</f>
        <v>4.9792529982026545E-2</v>
      </c>
      <c r="K93" s="73">
        <f t="shared" ref="K93:K94" si="29">AVERAGE(T93,S93,R93,Q93,P93)</f>
        <v>33867755571.296387</v>
      </c>
      <c r="L93" s="166">
        <f t="shared" ref="L93:L94" si="30">M93/N93-1</f>
        <v>0.17899044737370606</v>
      </c>
      <c r="M93" s="73">
        <f t="shared" ref="M93:M94" si="31">AVERAGE(R93,Q93,P93)</f>
        <v>35405457747.735672</v>
      </c>
      <c r="N93" s="12">
        <f t="shared" ref="N93:N94" si="32">AVERAGE(U93,T93,S93)</f>
        <v>30030317740.575516</v>
      </c>
      <c r="O93" s="167">
        <f t="shared" ref="O93:O94" si="33">P93</f>
        <v>34385470000</v>
      </c>
      <c r="P93" s="1">
        <v>34385470000</v>
      </c>
      <c r="Q93" s="1">
        <v>36613723934.176773</v>
      </c>
      <c r="R93" s="1">
        <v>35217179309.030243</v>
      </c>
      <c r="S93" s="1">
        <v>32705440733.510605</v>
      </c>
      <c r="T93" s="1">
        <v>30416963879.764324</v>
      </c>
      <c r="U93" s="1">
        <v>26968548608.451614</v>
      </c>
      <c r="V93" s="1">
        <v>25643576078.05431</v>
      </c>
      <c r="W93" s="1">
        <v>26181499623.075417</v>
      </c>
      <c r="X93" s="1">
        <v>27503447269.375366</v>
      </c>
      <c r="Y93" s="1">
        <v>28345798720.999329</v>
      </c>
      <c r="Z93" s="1">
        <v>27744210911.701019</v>
      </c>
    </row>
    <row r="94" spans="1:30" x14ac:dyDescent="0.35">
      <c r="A94" t="s">
        <v>450</v>
      </c>
      <c r="B94" t="s">
        <v>451</v>
      </c>
      <c r="D94" t="s">
        <v>3</v>
      </c>
      <c r="G94" s="165"/>
      <c r="H94" s="30">
        <f t="shared" si="26"/>
        <v>6.0860287592139128E-2</v>
      </c>
      <c r="I94" s="12">
        <f t="shared" si="27"/>
        <v>20986788545.500935</v>
      </c>
      <c r="J94" s="30">
        <f t="shared" si="28"/>
        <v>6.0860287592139128E-2</v>
      </c>
      <c r="K94" s="73">
        <f t="shared" si="29"/>
        <v>20986788545.500935</v>
      </c>
      <c r="L94" s="166">
        <f t="shared" si="30"/>
        <v>0.22756833403201493</v>
      </c>
      <c r="M94" s="73">
        <f t="shared" si="31"/>
        <v>22337739742.722565</v>
      </c>
      <c r="N94" s="12">
        <f t="shared" si="32"/>
        <v>18196738318.715866</v>
      </c>
      <c r="O94" s="167">
        <f t="shared" si="33"/>
        <v>22398210000</v>
      </c>
      <c r="P94" s="1">
        <v>22398210000</v>
      </c>
      <c r="Q94" s="1">
        <v>23222808330.602669</v>
      </c>
      <c r="R94" s="1">
        <v>21392200897.565025</v>
      </c>
      <c r="S94" s="1">
        <v>19845185321.818802</v>
      </c>
      <c r="T94" s="1">
        <v>18075538177.518177</v>
      </c>
      <c r="U94" s="1">
        <v>16669491456.810617</v>
      </c>
      <c r="V94" s="1">
        <v>14924508462.130365</v>
      </c>
      <c r="W94" s="1">
        <v>13756978575.73456</v>
      </c>
      <c r="X94" s="1">
        <v>12703321708.701166</v>
      </c>
      <c r="Y94" s="1">
        <v>12060614185.643293</v>
      </c>
      <c r="Z94" s="1">
        <v>11914908228.543957</v>
      </c>
    </row>
    <row r="95" spans="1:30" x14ac:dyDescent="0.35">
      <c r="A95" s="16" t="s">
        <v>452</v>
      </c>
      <c r="B95" s="16"/>
      <c r="C95" s="16"/>
      <c r="D95" s="16"/>
      <c r="E95" s="16"/>
      <c r="F95" s="16"/>
      <c r="G95" s="180"/>
      <c r="H95" s="170"/>
      <c r="I95" s="171"/>
      <c r="J95" s="170"/>
      <c r="K95" s="172"/>
      <c r="L95" s="173"/>
      <c r="M95" s="172"/>
      <c r="N95" s="171"/>
      <c r="O95" s="174"/>
      <c r="P95" s="73"/>
      <c r="Q95" s="73"/>
      <c r="R95" s="73"/>
      <c r="S95" s="73"/>
      <c r="T95" s="73"/>
      <c r="U95" s="73"/>
      <c r="V95" s="73"/>
      <c r="W95" s="73"/>
      <c r="X95" s="73"/>
      <c r="Y95" s="73"/>
      <c r="Z95" s="73"/>
      <c r="AA95" s="1"/>
      <c r="AB95" s="1"/>
    </row>
    <row r="96" spans="1:30" x14ac:dyDescent="0.35">
      <c r="A96" t="s">
        <v>453</v>
      </c>
      <c r="B96" t="s">
        <v>454</v>
      </c>
      <c r="D96" t="s">
        <v>2</v>
      </c>
      <c r="G96" s="165"/>
      <c r="H96" s="30">
        <f t="shared" ref="H96:H101" si="34">_xlfn.RRI(5,U96,P96)</f>
        <v>3.1457119468025541E-2</v>
      </c>
      <c r="I96" s="12">
        <f t="shared" ref="I96:I101" si="35">AVERAGE(T96,S96,R96,Q96,P96)</f>
        <v>38015108395.530624</v>
      </c>
      <c r="J96" s="30">
        <f t="shared" ref="J96:J101" si="36">_xlfn.RRI(5,U96,P96)</f>
        <v>3.1457119468025541E-2</v>
      </c>
      <c r="K96" s="73">
        <f t="shared" ref="K96:K101" si="37">AVERAGE(T96,S96,R96,Q96,P96)</f>
        <v>38015108395.530624</v>
      </c>
      <c r="L96" s="166">
        <f t="shared" ref="L96:L101" si="38">M96/N96-1</f>
        <v>0.12965217141338936</v>
      </c>
      <c r="M96" s="73">
        <f t="shared" ref="M96:M101" si="39">AVERAGE(R96,Q96,P96)</f>
        <v>39546276685.140602</v>
      </c>
      <c r="N96" s="12">
        <f t="shared" ref="N96:N101" si="40">AVERAGE(U96,T96,S96)</f>
        <v>35007480785.577919</v>
      </c>
      <c r="O96" s="167">
        <f t="shared" ref="O96:O101" si="41">P96</f>
        <v>39211250000</v>
      </c>
      <c r="P96" s="1">
        <v>39211250000</v>
      </c>
      <c r="Q96" s="1">
        <v>40598292705.046997</v>
      </c>
      <c r="R96" s="1">
        <v>38829287350.374817</v>
      </c>
      <c r="S96" s="1">
        <v>36696861068.44001</v>
      </c>
      <c r="T96" s="1">
        <v>34739850853.791306</v>
      </c>
      <c r="U96" s="1">
        <v>33585730434.502453</v>
      </c>
      <c r="V96" s="1">
        <v>32529279134.462852</v>
      </c>
      <c r="W96" s="1">
        <v>30603925190.239922</v>
      </c>
      <c r="X96" s="1">
        <v>30530546077.688591</v>
      </c>
      <c r="Y96" s="1">
        <v>29655456332.323746</v>
      </c>
      <c r="Z96" s="1">
        <v>28070187015.073219</v>
      </c>
      <c r="AC96" s="1"/>
      <c r="AD96" s="1"/>
    </row>
    <row r="97" spans="1:30" x14ac:dyDescent="0.35">
      <c r="A97" t="s">
        <v>455</v>
      </c>
      <c r="B97" t="s">
        <v>456</v>
      </c>
      <c r="D97" t="s">
        <v>2</v>
      </c>
      <c r="G97" s="165"/>
      <c r="H97" s="30">
        <f t="shared" si="34"/>
        <v>4.4552992958104998E-2</v>
      </c>
      <c r="I97" s="12">
        <f t="shared" si="35"/>
        <v>48675271474.07988</v>
      </c>
      <c r="J97" s="30">
        <f t="shared" si="36"/>
        <v>4.4552992958104998E-2</v>
      </c>
      <c r="K97" s="73">
        <f t="shared" si="37"/>
        <v>48675271474.07988</v>
      </c>
      <c r="L97" s="166">
        <f t="shared" si="38"/>
        <v>0.16315297539382234</v>
      </c>
      <c r="M97" s="73">
        <f t="shared" si="39"/>
        <v>51004735465.312073</v>
      </c>
      <c r="N97" s="12">
        <f t="shared" si="40"/>
        <v>43850410517.191689</v>
      </c>
      <c r="O97" s="167">
        <f t="shared" si="41"/>
        <v>51219400000</v>
      </c>
      <c r="P97" s="1">
        <v>51219400000</v>
      </c>
      <c r="Q97" s="1">
        <v>52212429234.849701</v>
      </c>
      <c r="R97" s="1">
        <v>49582377161.08651</v>
      </c>
      <c r="S97" s="1">
        <v>46096473272.471626</v>
      </c>
      <c r="T97" s="1">
        <v>44265677701.991554</v>
      </c>
      <c r="U97" s="1">
        <v>41189080577.1119</v>
      </c>
      <c r="V97" s="1">
        <v>39811669774.44693</v>
      </c>
      <c r="W97" s="1">
        <v>39027244947.24157</v>
      </c>
      <c r="X97" s="1">
        <v>37145916732.906822</v>
      </c>
      <c r="Y97" s="1">
        <v>36525544935.89608</v>
      </c>
      <c r="Z97" s="1">
        <v>34666329769.332619</v>
      </c>
      <c r="AC97" s="1"/>
      <c r="AD97" s="1"/>
    </row>
    <row r="98" spans="1:30" x14ac:dyDescent="0.35">
      <c r="A98" t="s">
        <v>457</v>
      </c>
      <c r="B98" t="s">
        <v>458</v>
      </c>
      <c r="D98" t="s">
        <v>2</v>
      </c>
      <c r="G98" s="165"/>
      <c r="H98" s="30">
        <f t="shared" si="34"/>
        <v>3.3418736815475691E-2</v>
      </c>
      <c r="I98" s="12">
        <f t="shared" si="35"/>
        <v>19656845642.663582</v>
      </c>
      <c r="J98" s="30">
        <f t="shared" si="36"/>
        <v>3.3418736815475691E-2</v>
      </c>
      <c r="K98" s="73">
        <f t="shared" si="37"/>
        <v>19656845642.663582</v>
      </c>
      <c r="L98" s="166">
        <f t="shared" si="38"/>
        <v>0.14235740645176498</v>
      </c>
      <c r="M98" s="73">
        <f t="shared" si="39"/>
        <v>20512710993.671574</v>
      </c>
      <c r="N98" s="12">
        <f t="shared" si="40"/>
        <v>17956473935.233074</v>
      </c>
      <c r="O98" s="167">
        <f t="shared" si="41"/>
        <v>20182260000</v>
      </c>
      <c r="P98" s="1">
        <v>20182260000</v>
      </c>
      <c r="Q98" s="1">
        <v>21299154809.988983</v>
      </c>
      <c r="R98" s="1">
        <v>20056718171.025734</v>
      </c>
      <c r="S98" s="1">
        <v>18860124253.050232</v>
      </c>
      <c r="T98" s="1">
        <v>17885970979.252953</v>
      </c>
      <c r="U98" s="1">
        <v>17123326573.396042</v>
      </c>
      <c r="V98" s="1">
        <v>16393220403.782623</v>
      </c>
      <c r="W98" s="1">
        <v>16009210621.545645</v>
      </c>
      <c r="X98" s="1">
        <v>15319686484.277351</v>
      </c>
      <c r="Y98" s="1">
        <v>14726006656.907473</v>
      </c>
      <c r="Z98" s="1">
        <v>13820023434.242329</v>
      </c>
      <c r="AC98" s="1"/>
      <c r="AD98" s="1"/>
    </row>
    <row r="99" spans="1:30" x14ac:dyDescent="0.35">
      <c r="A99" t="s">
        <v>459</v>
      </c>
      <c r="B99" t="s">
        <v>460</v>
      </c>
      <c r="D99" t="s">
        <v>2</v>
      </c>
      <c r="G99" s="165"/>
      <c r="H99" s="30">
        <f t="shared" si="34"/>
        <v>4.7029704421360119E-2</v>
      </c>
      <c r="I99" s="12">
        <f t="shared" si="35"/>
        <v>12857951662.860764</v>
      </c>
      <c r="J99" s="30">
        <f t="shared" si="36"/>
        <v>4.7029704421360119E-2</v>
      </c>
      <c r="K99" s="73">
        <f t="shared" si="37"/>
        <v>12857951662.860764</v>
      </c>
      <c r="L99" s="166">
        <f t="shared" si="38"/>
        <v>0.20682905432402499</v>
      </c>
      <c r="M99" s="73">
        <f t="shared" si="39"/>
        <v>13571516832.569933</v>
      </c>
      <c r="N99" s="12">
        <f t="shared" si="40"/>
        <v>11245600015.962225</v>
      </c>
      <c r="O99" s="167">
        <f t="shared" si="41"/>
        <v>12786650000</v>
      </c>
      <c r="P99" s="1">
        <v>12786650000</v>
      </c>
      <c r="Q99" s="1">
        <v>14520614316.329683</v>
      </c>
      <c r="R99" s="1">
        <v>13407286181.380116</v>
      </c>
      <c r="S99" s="1">
        <v>12249709979.063665</v>
      </c>
      <c r="T99" s="1">
        <v>11325497837.53035</v>
      </c>
      <c r="U99" s="1">
        <v>10161592231.292654</v>
      </c>
      <c r="V99" s="1">
        <v>9557956314.3948364</v>
      </c>
      <c r="W99" s="1">
        <v>9237454813.8128281</v>
      </c>
      <c r="X99" s="1">
        <v>8603990804.7795601</v>
      </c>
      <c r="Y99" s="1">
        <v>8974047140.3251724</v>
      </c>
      <c r="Z99" s="1">
        <v>8453006971.8869896</v>
      </c>
      <c r="AC99" s="1"/>
      <c r="AD99" s="1"/>
    </row>
    <row r="100" spans="1:30" x14ac:dyDescent="0.35">
      <c r="A100" t="s">
        <v>461</v>
      </c>
      <c r="B100" t="s">
        <v>462</v>
      </c>
      <c r="D100" t="s">
        <v>2</v>
      </c>
      <c r="G100" s="165"/>
      <c r="H100" s="30">
        <f t="shared" si="34"/>
        <v>4.1680883791209711E-2</v>
      </c>
      <c r="I100" s="12">
        <f t="shared" si="35"/>
        <v>34116343951.740124</v>
      </c>
      <c r="J100" s="30">
        <f t="shared" si="36"/>
        <v>4.1680883791209711E-2</v>
      </c>
      <c r="K100" s="73">
        <f t="shared" si="37"/>
        <v>34116343951.740124</v>
      </c>
      <c r="L100" s="166">
        <f t="shared" si="38"/>
        <v>0.15011802719660805</v>
      </c>
      <c r="M100" s="73">
        <f t="shared" si="39"/>
        <v>35541785241.444321</v>
      </c>
      <c r="N100" s="12">
        <f t="shared" si="40"/>
        <v>30902728590.453259</v>
      </c>
      <c r="O100" s="167">
        <f t="shared" si="41"/>
        <v>35264590000</v>
      </c>
      <c r="P100" s="1">
        <v>35264590000</v>
      </c>
      <c r="Q100" s="1">
        <v>36634370399.063629</v>
      </c>
      <c r="R100" s="1">
        <v>34726395325.269333</v>
      </c>
      <c r="S100" s="1">
        <v>32583074140.546017</v>
      </c>
      <c r="T100" s="1">
        <v>31373289893.821651</v>
      </c>
      <c r="U100" s="1">
        <v>28751821736.992104</v>
      </c>
      <c r="V100" s="1">
        <v>27776159300.917698</v>
      </c>
      <c r="W100" s="1">
        <v>26269620759.875195</v>
      </c>
      <c r="X100" s="1">
        <v>24558847058.457558</v>
      </c>
      <c r="Y100" s="1">
        <v>24064126928.026436</v>
      </c>
      <c r="Z100" s="1">
        <v>23364814443.304108</v>
      </c>
      <c r="AC100" s="1"/>
      <c r="AD100" s="1"/>
    </row>
    <row r="101" spans="1:30" x14ac:dyDescent="0.35">
      <c r="A101" t="s">
        <v>463</v>
      </c>
      <c r="B101" t="s">
        <v>464</v>
      </c>
      <c r="D101" t="s">
        <v>2</v>
      </c>
      <c r="G101" s="165"/>
      <c r="H101" s="30">
        <f t="shared" si="34"/>
        <v>4.6343098109027148E-2</v>
      </c>
      <c r="I101" s="12">
        <f t="shared" si="35"/>
        <v>123344050068.1066</v>
      </c>
      <c r="J101" s="30">
        <f t="shared" si="36"/>
        <v>4.6343098109027148E-2</v>
      </c>
      <c r="K101" s="73">
        <f t="shared" si="37"/>
        <v>123344050068.1066</v>
      </c>
      <c r="L101" s="166">
        <f t="shared" si="38"/>
        <v>0.16051308810753473</v>
      </c>
      <c r="M101" s="73">
        <f t="shared" si="39"/>
        <v>129388507262.73877</v>
      </c>
      <c r="N101" s="12">
        <f t="shared" si="40"/>
        <v>111492501539.75813</v>
      </c>
      <c r="O101" s="167">
        <f t="shared" si="41"/>
        <v>132849500000</v>
      </c>
      <c r="P101" s="1">
        <v>132849500000</v>
      </c>
      <c r="Q101" s="1">
        <v>131472655543.29756</v>
      </c>
      <c r="R101" s="1">
        <v>123843366244.91873</v>
      </c>
      <c r="S101" s="1">
        <v>116623606708.3078</v>
      </c>
      <c r="T101" s="1">
        <v>111931121844.00882</v>
      </c>
      <c r="U101" s="1">
        <v>105922776066.95782</v>
      </c>
      <c r="V101" s="1">
        <v>104531437723.91859</v>
      </c>
      <c r="W101" s="1">
        <v>104804314977.66382</v>
      </c>
      <c r="X101" s="1">
        <v>100311366290.81664</v>
      </c>
      <c r="Y101" s="1">
        <v>99446412471.690552</v>
      </c>
      <c r="Z101" s="1">
        <v>93389332186.779587</v>
      </c>
      <c r="AC101" s="1"/>
      <c r="AD101" s="1"/>
    </row>
    <row r="102" spans="1:30" x14ac:dyDescent="0.35">
      <c r="A102" s="16" t="s">
        <v>465</v>
      </c>
      <c r="B102" s="16"/>
      <c r="C102" s="16"/>
      <c r="D102" s="16"/>
      <c r="E102" s="16"/>
      <c r="F102" s="16"/>
      <c r="G102" s="180"/>
      <c r="H102" s="170"/>
      <c r="I102" s="171"/>
      <c r="J102" s="170"/>
      <c r="K102" s="172"/>
      <c r="L102" s="173"/>
      <c r="M102" s="172"/>
      <c r="N102" s="171"/>
      <c r="O102" s="174"/>
      <c r="P102" s="187"/>
      <c r="Q102" s="73"/>
      <c r="R102" s="73"/>
      <c r="S102" s="73"/>
      <c r="T102" s="73"/>
      <c r="U102" s="73"/>
      <c r="V102" s="187"/>
      <c r="W102" s="187"/>
      <c r="X102" s="73"/>
      <c r="Y102" s="73"/>
      <c r="Z102" s="73"/>
      <c r="AA102" s="1"/>
      <c r="AB102" s="1"/>
    </row>
    <row r="103" spans="1:30" x14ac:dyDescent="0.35">
      <c r="A103" t="s">
        <v>466</v>
      </c>
      <c r="B103" t="s">
        <v>467</v>
      </c>
      <c r="E103" t="s">
        <v>406</v>
      </c>
      <c r="G103" s="165"/>
      <c r="H103" s="30">
        <f t="shared" ref="H103:H105" si="42">_xlfn.RRI(5,U103,P103)</f>
        <v>3.0780895659373586E-2</v>
      </c>
      <c r="I103" s="12">
        <f t="shared" ref="I103:I105" si="43">AVERAGE(T103,S103,R103,Q103,P103)</f>
        <v>547717213964.57996</v>
      </c>
      <c r="J103" s="30">
        <f t="shared" ref="J103:J105" si="44">_xlfn.RRI(5,U103,P103)</f>
        <v>3.0780895659373586E-2</v>
      </c>
      <c r="K103" s="73">
        <f t="shared" ref="K103:K105" si="45">AVERAGE(T103,S103,R103,Q103,P103)</f>
        <v>547717213964.57996</v>
      </c>
      <c r="L103" s="166">
        <f t="shared" ref="L103:L105" si="46">M103/N103-1</f>
        <v>0.12477411706802322</v>
      </c>
      <c r="M103" s="73">
        <f t="shared" ref="M103:M105" si="47">AVERAGE(R103,Q103,P103)</f>
        <v>568180092751.43884</v>
      </c>
      <c r="N103" s="12">
        <f t="shared" ref="N103:N105" si="48">AVERAGE(U103,T103,S103)</f>
        <v>505150397870.57697</v>
      </c>
      <c r="O103" s="167">
        <f t="shared" ref="O103:O105" si="49">P103</f>
        <v>560199560000</v>
      </c>
      <c r="P103" s="1">
        <v>560199560000</v>
      </c>
      <c r="Q103" s="1">
        <v>579762512267.43506</v>
      </c>
      <c r="R103" s="1">
        <v>564578205986.88123</v>
      </c>
      <c r="S103" s="1">
        <v>532832748112.69556</v>
      </c>
      <c r="T103" s="1">
        <v>501213043455.88824</v>
      </c>
      <c r="U103" s="1">
        <v>481405402043.14709</v>
      </c>
      <c r="V103" s="1">
        <v>461771555846.86224</v>
      </c>
      <c r="W103" s="1">
        <v>448140098629.2243</v>
      </c>
      <c r="X103" s="1">
        <v>435964936235.07678</v>
      </c>
      <c r="Y103" s="1">
        <v>414966621180.85858</v>
      </c>
      <c r="Z103" s="1">
        <v>382249269334.43683</v>
      </c>
    </row>
    <row r="104" spans="1:30" x14ac:dyDescent="0.35">
      <c r="A104" t="s">
        <v>468</v>
      </c>
      <c r="B104" t="s">
        <v>469</v>
      </c>
      <c r="C104" t="s">
        <v>77</v>
      </c>
      <c r="E104" t="s">
        <v>406</v>
      </c>
      <c r="G104" s="165"/>
      <c r="H104" s="30">
        <f t="shared" si="42"/>
        <v>6.29536957718968E-3</v>
      </c>
      <c r="I104" s="12">
        <f t="shared" si="43"/>
        <v>732013958234.27124</v>
      </c>
      <c r="J104" s="30">
        <f t="shared" si="44"/>
        <v>6.29536957718968E-3</v>
      </c>
      <c r="K104" s="73">
        <f t="shared" si="45"/>
        <v>732013958234.27124</v>
      </c>
      <c r="L104" s="166">
        <f t="shared" si="46"/>
        <v>4.7554664262818624E-2</v>
      </c>
      <c r="M104" s="73">
        <f t="shared" si="47"/>
        <v>742741758673.19141</v>
      </c>
      <c r="N104" s="12">
        <f t="shared" si="48"/>
        <v>709024344038.28552</v>
      </c>
      <c r="O104" s="167">
        <f t="shared" si="49"/>
        <v>717389390000</v>
      </c>
      <c r="P104" s="1">
        <v>717389390000</v>
      </c>
      <c r="Q104" s="1">
        <v>763258133431.53271</v>
      </c>
      <c r="R104" s="1">
        <v>747577752588.04175</v>
      </c>
      <c r="S104" s="1">
        <v>724100740041.47009</v>
      </c>
      <c r="T104" s="1">
        <v>707743775110.31177</v>
      </c>
      <c r="U104" s="1">
        <v>695228516963.07471</v>
      </c>
      <c r="V104" s="1">
        <v>682954739435.0498</v>
      </c>
      <c r="W104" s="1">
        <v>668457698775.06873</v>
      </c>
      <c r="X104" s="1">
        <v>637033795249.88953</v>
      </c>
      <c r="Y104" s="1">
        <v>633011149272.29211</v>
      </c>
      <c r="Z104" s="1">
        <v>600342463333.4635</v>
      </c>
    </row>
    <row r="105" spans="1:30" x14ac:dyDescent="0.35">
      <c r="A105" t="s">
        <v>470</v>
      </c>
      <c r="B105" t="s">
        <v>471</v>
      </c>
      <c r="E105" t="s">
        <v>406</v>
      </c>
      <c r="G105" s="165"/>
      <c r="H105" s="30">
        <f t="shared" si="42"/>
        <v>3.2033762323766313E-2</v>
      </c>
      <c r="I105" s="12">
        <f t="shared" si="43"/>
        <v>1250650338103.3579</v>
      </c>
      <c r="J105" s="30">
        <f t="shared" si="44"/>
        <v>3.2033762323766313E-2</v>
      </c>
      <c r="K105" s="73">
        <f t="shared" si="45"/>
        <v>1250650338103.3579</v>
      </c>
      <c r="L105" s="166">
        <f t="shared" si="46"/>
        <v>0.1344066741674721</v>
      </c>
      <c r="M105" s="73">
        <f t="shared" si="47"/>
        <v>1300452900787.887</v>
      </c>
      <c r="N105" s="12">
        <f t="shared" si="48"/>
        <v>1146372751854.8621</v>
      </c>
      <c r="O105" s="167">
        <f t="shared" si="49"/>
        <v>1272884690000</v>
      </c>
      <c r="P105" s="1">
        <v>1272884690000</v>
      </c>
      <c r="Q105" s="1">
        <v>1342165126131.3706</v>
      </c>
      <c r="R105" s="1">
        <v>1286308886232.2903</v>
      </c>
      <c r="S105" s="1">
        <v>1205674840385.1003</v>
      </c>
      <c r="T105" s="1">
        <v>1146218147768.0273</v>
      </c>
      <c r="U105" s="1">
        <v>1087225267411.4586</v>
      </c>
      <c r="V105" s="1">
        <v>1059446005036.7471</v>
      </c>
      <c r="W105" s="1">
        <v>1049947947719.5524</v>
      </c>
      <c r="X105" s="1">
        <v>1008787036643.5455</v>
      </c>
      <c r="Y105" s="1">
        <v>912789677004.35352</v>
      </c>
      <c r="Z105" s="1">
        <v>886663383104.1427</v>
      </c>
    </row>
    <row r="106" spans="1:30" x14ac:dyDescent="0.35">
      <c r="G106" s="1"/>
      <c r="H106" s="1"/>
      <c r="I106" s="1"/>
      <c r="J106" s="1"/>
      <c r="K106" s="1"/>
      <c r="L106" s="1"/>
      <c r="M106" s="1"/>
      <c r="N106" s="1"/>
      <c r="O106" s="1"/>
    </row>
    <row r="107" spans="1:30" x14ac:dyDescent="0.35">
      <c r="G107" s="1"/>
      <c r="H107" s="1"/>
      <c r="I107" s="1"/>
      <c r="J107" s="1"/>
      <c r="K107" s="1"/>
      <c r="L107" s="1"/>
      <c r="M107" s="1"/>
      <c r="N107" s="1"/>
      <c r="O107" s="1"/>
      <c r="P107" s="1"/>
      <c r="Q107" s="1"/>
      <c r="R107" s="1"/>
      <c r="S107" s="1"/>
      <c r="T107" s="1"/>
      <c r="U107" s="1"/>
      <c r="V107" s="1"/>
      <c r="W107" s="1"/>
    </row>
    <row r="108" spans="1:30" x14ac:dyDescent="0.35">
      <c r="G108" s="1"/>
      <c r="H108" s="1"/>
      <c r="I108" s="1"/>
      <c r="J108" s="1"/>
      <c r="K108" s="1"/>
      <c r="L108" s="1"/>
      <c r="M108" s="1"/>
      <c r="N108" s="1"/>
      <c r="O108" s="1"/>
      <c r="W108" s="1"/>
    </row>
    <row r="109" spans="1:30" x14ac:dyDescent="0.35">
      <c r="G109" s="1"/>
      <c r="H109" s="1"/>
      <c r="I109" s="1"/>
      <c r="J109" s="1"/>
      <c r="K109" s="1"/>
      <c r="L109" s="1"/>
      <c r="M109" s="1"/>
      <c r="N109" s="1"/>
      <c r="O109" s="1"/>
      <c r="P109" s="1"/>
      <c r="Q109" s="1"/>
      <c r="R109" s="1"/>
      <c r="S109" s="1"/>
      <c r="T109" s="1"/>
      <c r="U109" s="1"/>
      <c r="V109" s="1"/>
      <c r="W109" s="1"/>
    </row>
    <row r="110" spans="1:30" x14ac:dyDescent="0.35">
      <c r="G110" s="1"/>
      <c r="H110" s="1"/>
      <c r="I110" s="1"/>
      <c r="J110" s="1"/>
      <c r="K110" s="1"/>
      <c r="L110" s="1"/>
      <c r="M110" s="1"/>
      <c r="N110" s="1"/>
      <c r="O110" s="1"/>
      <c r="P110" s="1"/>
      <c r="Q110" s="1"/>
      <c r="R110" s="1"/>
      <c r="S110" s="1"/>
      <c r="T110" s="1"/>
      <c r="U110" s="1"/>
      <c r="V110" s="1"/>
      <c r="W110" s="1"/>
    </row>
    <row r="111" spans="1:30" x14ac:dyDescent="0.35">
      <c r="G111" s="1"/>
      <c r="H111" s="1"/>
      <c r="I111" s="1"/>
      <c r="J111" s="1"/>
      <c r="K111" s="1"/>
      <c r="L111" s="1"/>
      <c r="M111" s="1"/>
      <c r="N111" s="1"/>
      <c r="O111" s="1"/>
      <c r="P111" s="1"/>
      <c r="Q111" s="1"/>
      <c r="R111" s="1"/>
      <c r="S111" s="1"/>
      <c r="T111" s="1"/>
      <c r="U111" s="1"/>
      <c r="V111" s="1"/>
      <c r="W111" s="1"/>
    </row>
  </sheetData>
  <mergeCells count="8">
    <mergeCell ref="C76:F76"/>
    <mergeCell ref="G20:I20"/>
    <mergeCell ref="J20:K20"/>
    <mergeCell ref="L20:N20"/>
    <mergeCell ref="C22:F22"/>
    <mergeCell ref="G74:I74"/>
    <mergeCell ref="J74:K74"/>
    <mergeCell ref="L74:N74"/>
  </mergeCells>
  <hyperlinks>
    <hyperlink ref="B9" r:id="rId1" xr:uid="{9BB3C55B-DC91-4DEF-B494-7E55485E0BC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3E8D0-4042-5A42-B543-1E385F92CB99}">
  <sheetPr>
    <tabColor rgb="FF1C5A7C"/>
  </sheetPr>
  <dimension ref="A1:BI121"/>
  <sheetViews>
    <sheetView zoomScale="38" zoomScaleNormal="75" workbookViewId="0">
      <selection activeCell="C23" sqref="C23"/>
    </sheetView>
  </sheetViews>
  <sheetFormatPr defaultColWidth="10.6640625" defaultRowHeight="15.5" x14ac:dyDescent="0.35"/>
  <cols>
    <col min="1" max="1" width="25.83203125" customWidth="1"/>
    <col min="2" max="6" width="10.83203125" customWidth="1"/>
    <col min="7" max="40" width="12.83203125" customWidth="1"/>
    <col min="41" max="41" width="25.83203125" customWidth="1"/>
    <col min="42" max="52" width="12.83203125" customWidth="1"/>
    <col min="53" max="53" width="25.83203125" customWidth="1"/>
    <col min="54" max="63" width="12.83203125" customWidth="1"/>
  </cols>
  <sheetData>
    <row r="1" spans="1:36" s="44" customFormat="1" ht="22" customHeight="1" x14ac:dyDescent="0.35">
      <c r="A1" s="68" t="s">
        <v>236</v>
      </c>
      <c r="B1" s="46"/>
      <c r="C1" s="46"/>
      <c r="D1" s="46"/>
      <c r="E1" s="46"/>
      <c r="F1" s="46"/>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row>
    <row r="2" spans="1:36" x14ac:dyDescent="0.35">
      <c r="A2" s="16" t="s">
        <v>112</v>
      </c>
      <c r="B2" s="16"/>
      <c r="C2" s="16"/>
      <c r="D2" s="16"/>
      <c r="E2" s="16"/>
      <c r="F2" s="16"/>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row>
    <row r="3" spans="1:36" x14ac:dyDescent="0.35">
      <c r="A3" s="43" t="s">
        <v>117</v>
      </c>
      <c r="B3" t="s">
        <v>270</v>
      </c>
    </row>
    <row r="4" spans="1:36" x14ac:dyDescent="0.35">
      <c r="A4" s="43" t="s">
        <v>261</v>
      </c>
      <c r="B4" t="s">
        <v>262</v>
      </c>
    </row>
    <row r="5" spans="1:36" x14ac:dyDescent="0.35">
      <c r="A5" s="42" t="s">
        <v>241</v>
      </c>
      <c r="B5" t="s">
        <v>170</v>
      </c>
    </row>
    <row r="6" spans="1:36" x14ac:dyDescent="0.35">
      <c r="A6" s="36" t="s">
        <v>114</v>
      </c>
      <c r="B6" s="67">
        <v>0.4</v>
      </c>
      <c r="C6" s="32"/>
      <c r="D6" s="32"/>
      <c r="E6" s="32"/>
      <c r="F6" s="32"/>
    </row>
    <row r="7" spans="1:36" x14ac:dyDescent="0.35">
      <c r="A7" s="138" t="s">
        <v>255</v>
      </c>
      <c r="B7" t="s">
        <v>258</v>
      </c>
    </row>
    <row r="8" spans="1:36" x14ac:dyDescent="0.35">
      <c r="A8" s="138" t="s">
        <v>255</v>
      </c>
      <c r="B8" t="s">
        <v>176</v>
      </c>
    </row>
    <row r="9" spans="1:36" x14ac:dyDescent="0.35">
      <c r="A9" s="138" t="s">
        <v>255</v>
      </c>
      <c r="B9" t="s">
        <v>245</v>
      </c>
    </row>
    <row r="10" spans="1:36" x14ac:dyDescent="0.35">
      <c r="A10" s="42" t="s">
        <v>241</v>
      </c>
      <c r="B10" t="s">
        <v>151</v>
      </c>
    </row>
    <row r="11" spans="1:36" x14ac:dyDescent="0.35">
      <c r="A11" s="36" t="s">
        <v>114</v>
      </c>
      <c r="B11" s="38">
        <v>0.4</v>
      </c>
    </row>
    <row r="12" spans="1:36" x14ac:dyDescent="0.35">
      <c r="A12" s="138" t="s">
        <v>255</v>
      </c>
      <c r="B12" t="s">
        <v>252</v>
      </c>
    </row>
    <row r="13" spans="1:36" x14ac:dyDescent="0.35">
      <c r="A13" s="138" t="s">
        <v>255</v>
      </c>
      <c r="B13" t="s">
        <v>253</v>
      </c>
    </row>
    <row r="14" spans="1:36" x14ac:dyDescent="0.35">
      <c r="A14" s="138" t="s">
        <v>255</v>
      </c>
      <c r="B14" t="s">
        <v>153</v>
      </c>
    </row>
    <row r="15" spans="1:36" x14ac:dyDescent="0.35">
      <c r="A15" s="138" t="s">
        <v>255</v>
      </c>
      <c r="B15" t="s">
        <v>150</v>
      </c>
    </row>
    <row r="16" spans="1:36" x14ac:dyDescent="0.35">
      <c r="A16" s="42" t="s">
        <v>241</v>
      </c>
      <c r="B16" t="s">
        <v>118</v>
      </c>
    </row>
    <row r="17" spans="1:61" x14ac:dyDescent="0.35">
      <c r="A17" s="36" t="s">
        <v>114</v>
      </c>
      <c r="B17" s="38">
        <v>0.2</v>
      </c>
    </row>
    <row r="18" spans="1:61" x14ac:dyDescent="0.35">
      <c r="A18" s="138" t="s">
        <v>255</v>
      </c>
      <c r="B18" t="s">
        <v>136</v>
      </c>
    </row>
    <row r="19" spans="1:61" x14ac:dyDescent="0.35">
      <c r="A19" s="138" t="s">
        <v>255</v>
      </c>
      <c r="B19" t="s">
        <v>129</v>
      </c>
    </row>
    <row r="20" spans="1:61" x14ac:dyDescent="0.35">
      <c r="A20" s="138" t="s">
        <v>255</v>
      </c>
      <c r="B20" t="s">
        <v>116</v>
      </c>
    </row>
    <row r="21" spans="1:61" x14ac:dyDescent="0.35">
      <c r="A21" s="36" t="s">
        <v>113</v>
      </c>
      <c r="B21" s="24" t="s">
        <v>192</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row>
    <row r="22" spans="1:61" x14ac:dyDescent="0.35">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61" x14ac:dyDescent="0.35">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row>
    <row r="24" spans="1:61" x14ac:dyDescent="0.35">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row>
    <row r="25" spans="1:61" x14ac:dyDescent="0.35">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row>
    <row r="26" spans="1:61" x14ac:dyDescent="0.35">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row>
    <row r="27" spans="1:61" x14ac:dyDescent="0.35">
      <c r="A27" s="21" t="s">
        <v>110</v>
      </c>
      <c r="B27" s="21"/>
      <c r="C27" s="21"/>
      <c r="D27" s="21"/>
      <c r="E27" s="21"/>
      <c r="F27" s="21"/>
      <c r="G27" s="213" t="s">
        <v>237</v>
      </c>
      <c r="H27" s="214"/>
      <c r="I27" s="214"/>
      <c r="J27" s="214"/>
      <c r="K27" s="214"/>
      <c r="L27" s="214"/>
      <c r="M27" s="214"/>
      <c r="N27" s="214"/>
      <c r="O27" s="214"/>
      <c r="P27" s="214"/>
      <c r="Q27" s="214"/>
      <c r="R27" s="214"/>
      <c r="S27" s="214"/>
      <c r="T27" s="215"/>
      <c r="U27" s="66"/>
      <c r="V27" s="66"/>
      <c r="W27" s="213" t="s">
        <v>238</v>
      </c>
      <c r="X27" s="214"/>
      <c r="Y27" s="214"/>
      <c r="Z27" s="214"/>
      <c r="AA27" s="214"/>
      <c r="AB27" s="214"/>
      <c r="AC27" s="214"/>
      <c r="AD27" s="214"/>
      <c r="AE27" s="214"/>
      <c r="AF27" s="214"/>
      <c r="AG27" s="214"/>
      <c r="AH27" s="214"/>
      <c r="AI27" s="214"/>
      <c r="AJ27" s="215"/>
    </row>
    <row r="28" spans="1:61" x14ac:dyDescent="0.35">
      <c r="B28" s="24"/>
      <c r="C28" s="24"/>
      <c r="D28" s="24"/>
      <c r="E28" s="24"/>
      <c r="F28" s="24"/>
      <c r="G28" s="213"/>
      <c r="H28" s="214"/>
      <c r="I28" s="214"/>
      <c r="J28" s="214"/>
      <c r="K28" s="214"/>
      <c r="L28" s="214"/>
      <c r="M28" s="214"/>
      <c r="N28" s="214"/>
      <c r="O28" s="214"/>
      <c r="P28" s="214"/>
      <c r="Q28" s="214"/>
      <c r="R28" s="214"/>
      <c r="S28" s="214"/>
      <c r="T28" s="215"/>
      <c r="U28" s="66"/>
      <c r="V28" s="66"/>
      <c r="W28" s="213"/>
      <c r="X28" s="214"/>
      <c r="Y28" s="214"/>
      <c r="Z28" s="214"/>
      <c r="AA28" s="214"/>
      <c r="AB28" s="214"/>
      <c r="AC28" s="214"/>
      <c r="AD28" s="214"/>
      <c r="AE28" s="214"/>
      <c r="AF28" s="214"/>
      <c r="AG28" s="214"/>
      <c r="AH28" s="214"/>
      <c r="AI28" s="214"/>
      <c r="AJ28" s="215"/>
    </row>
    <row r="29" spans="1:61" ht="16" customHeight="1" x14ac:dyDescent="0.35">
      <c r="G29" s="216" t="s">
        <v>271</v>
      </c>
      <c r="H29" s="211"/>
      <c r="I29" s="217" t="s">
        <v>266</v>
      </c>
      <c r="J29" s="218"/>
      <c r="K29" s="218"/>
      <c r="L29" s="219"/>
      <c r="M29" s="217" t="s">
        <v>267</v>
      </c>
      <c r="N29" s="218"/>
      <c r="O29" s="218"/>
      <c r="P29" s="219"/>
      <c r="Q29" s="217" t="s">
        <v>268</v>
      </c>
      <c r="R29" s="218"/>
      <c r="S29" s="218"/>
      <c r="T29" s="219"/>
      <c r="U29" s="61"/>
      <c r="V29" s="61"/>
      <c r="W29" s="216" t="s">
        <v>271</v>
      </c>
      <c r="X29" s="211"/>
      <c r="Y29" s="217" t="s">
        <v>266</v>
      </c>
      <c r="Z29" s="218"/>
      <c r="AA29" s="218"/>
      <c r="AB29" s="219"/>
      <c r="AC29" s="217" t="s">
        <v>267</v>
      </c>
      <c r="AD29" s="218"/>
      <c r="AE29" s="218"/>
      <c r="AF29" s="219"/>
      <c r="AG29" s="217" t="s">
        <v>268</v>
      </c>
      <c r="AH29" s="218"/>
      <c r="AI29" s="218"/>
      <c r="AJ29" s="219"/>
    </row>
    <row r="30" spans="1:61" ht="16" customHeight="1" x14ac:dyDescent="0.35">
      <c r="A30" s="34"/>
      <c r="B30" s="34"/>
      <c r="C30" s="34"/>
      <c r="D30" s="34"/>
      <c r="E30" s="34"/>
      <c r="F30" s="34"/>
      <c r="G30" s="216"/>
      <c r="H30" s="211"/>
      <c r="I30" s="217"/>
      <c r="J30" s="218"/>
      <c r="K30" s="218"/>
      <c r="L30" s="219"/>
      <c r="M30" s="217"/>
      <c r="N30" s="218"/>
      <c r="O30" s="218"/>
      <c r="P30" s="219"/>
      <c r="Q30" s="217"/>
      <c r="R30" s="218"/>
      <c r="S30" s="218"/>
      <c r="T30" s="219"/>
      <c r="U30" s="61"/>
      <c r="V30" s="61"/>
      <c r="W30" s="216"/>
      <c r="X30" s="211"/>
      <c r="Y30" s="217"/>
      <c r="Z30" s="218"/>
      <c r="AA30" s="218"/>
      <c r="AB30" s="219"/>
      <c r="AC30" s="217"/>
      <c r="AD30" s="218"/>
      <c r="AE30" s="218"/>
      <c r="AF30" s="219"/>
      <c r="AG30" s="217"/>
      <c r="AH30" s="218"/>
      <c r="AI30" s="218"/>
      <c r="AJ30" s="219"/>
      <c r="AM30" s="221" t="s">
        <v>237</v>
      </c>
      <c r="AN30" s="221"/>
      <c r="AO30" s="221"/>
      <c r="AP30" s="221"/>
      <c r="AQ30" s="221"/>
      <c r="AR30" s="221"/>
      <c r="AS30" s="221"/>
      <c r="AT30" s="221"/>
      <c r="AU30" s="221"/>
      <c r="AV30" s="221"/>
      <c r="AW30" s="221"/>
      <c r="AZ30" s="221" t="s">
        <v>247</v>
      </c>
      <c r="BA30" s="221"/>
      <c r="BB30" s="221"/>
      <c r="BC30" s="221"/>
      <c r="BD30" s="221"/>
      <c r="BE30" s="221"/>
      <c r="BF30" s="221"/>
      <c r="BG30" s="221"/>
      <c r="BH30" s="221"/>
      <c r="BI30" s="221"/>
    </row>
    <row r="31" spans="1:61" x14ac:dyDescent="0.35">
      <c r="G31" s="216"/>
      <c r="H31" s="211"/>
      <c r="I31" s="217"/>
      <c r="J31" s="218"/>
      <c r="K31" s="218"/>
      <c r="L31" s="219"/>
      <c r="M31" s="217"/>
      <c r="N31" s="218"/>
      <c r="O31" s="218"/>
      <c r="P31" s="219"/>
      <c r="Q31" s="217"/>
      <c r="R31" s="218"/>
      <c r="S31" s="218"/>
      <c r="T31" s="219"/>
      <c r="U31" s="61"/>
      <c r="V31" s="61"/>
      <c r="W31" s="216"/>
      <c r="X31" s="211"/>
      <c r="Y31" s="217"/>
      <c r="Z31" s="218"/>
      <c r="AA31" s="218"/>
      <c r="AB31" s="219"/>
      <c r="AC31" s="217"/>
      <c r="AD31" s="218"/>
      <c r="AE31" s="218"/>
      <c r="AF31" s="219"/>
      <c r="AG31" s="217"/>
      <c r="AH31" s="218"/>
      <c r="AI31" s="218"/>
      <c r="AJ31" s="219"/>
      <c r="AM31" s="221"/>
      <c r="AN31" s="221"/>
      <c r="AO31" s="221"/>
      <c r="AP31" s="221"/>
      <c r="AQ31" s="221"/>
      <c r="AR31" s="221"/>
      <c r="AS31" s="221"/>
      <c r="AT31" s="221"/>
      <c r="AU31" s="221"/>
      <c r="AV31" s="221"/>
      <c r="AW31" s="221"/>
      <c r="AZ31" s="221"/>
      <c r="BA31" s="221"/>
      <c r="BB31" s="221"/>
      <c r="BC31" s="221"/>
      <c r="BD31" s="221"/>
      <c r="BE31" s="221"/>
      <c r="BF31" s="221"/>
      <c r="BG31" s="221"/>
      <c r="BH31" s="221"/>
      <c r="BI31" s="221"/>
    </row>
    <row r="32" spans="1:61" ht="16" customHeight="1" x14ac:dyDescent="0.35">
      <c r="G32" s="55"/>
      <c r="I32" s="55" t="s">
        <v>32</v>
      </c>
      <c r="K32" t="s">
        <v>31</v>
      </c>
      <c r="L32" t="s">
        <v>30</v>
      </c>
      <c r="M32" s="55" t="s">
        <v>32</v>
      </c>
      <c r="O32" t="s">
        <v>31</v>
      </c>
      <c r="P32" t="s">
        <v>30</v>
      </c>
      <c r="Q32" s="55" t="s">
        <v>32</v>
      </c>
      <c r="S32" t="s">
        <v>31</v>
      </c>
      <c r="T32" s="60" t="s">
        <v>30</v>
      </c>
      <c r="W32" s="55"/>
      <c r="Y32" s="55" t="s">
        <v>32</v>
      </c>
      <c r="AA32" t="s">
        <v>31</v>
      </c>
      <c r="AB32" t="s">
        <v>30</v>
      </c>
      <c r="AC32" s="55" t="s">
        <v>32</v>
      </c>
      <c r="AE32" t="s">
        <v>31</v>
      </c>
      <c r="AF32" t="s">
        <v>30</v>
      </c>
      <c r="AG32" s="55" t="s">
        <v>32</v>
      </c>
      <c r="AI32" t="s">
        <v>31</v>
      </c>
      <c r="AJ32" s="60" t="s">
        <v>30</v>
      </c>
      <c r="AM32" s="214" t="s">
        <v>269</v>
      </c>
      <c r="AN32" s="214"/>
      <c r="AO32" s="214"/>
      <c r="AP32" s="214"/>
      <c r="AQ32" s="130"/>
      <c r="AR32" s="220" t="s">
        <v>205</v>
      </c>
      <c r="AS32" s="220"/>
      <c r="AT32" s="220" t="s">
        <v>206</v>
      </c>
      <c r="AU32" s="220"/>
      <c r="AV32" s="220" t="s">
        <v>207</v>
      </c>
      <c r="AW32" s="220"/>
      <c r="AZ32" s="214" t="s">
        <v>269</v>
      </c>
      <c r="BA32" s="214"/>
      <c r="BB32" s="214"/>
      <c r="BC32" s="125"/>
      <c r="BD32" s="220" t="s">
        <v>205</v>
      </c>
      <c r="BE32" s="220"/>
      <c r="BF32" s="220" t="s">
        <v>206</v>
      </c>
      <c r="BG32" s="220"/>
      <c r="BH32" s="220" t="s">
        <v>207</v>
      </c>
      <c r="BI32" s="220"/>
    </row>
    <row r="33" spans="1:61" x14ac:dyDescent="0.35">
      <c r="G33" s="7"/>
      <c r="I33" s="7">
        <v>0.4</v>
      </c>
      <c r="K33" s="22">
        <f>_xlfn.STDEV.P(L36:L72)</f>
        <v>3.2262070368605511</v>
      </c>
      <c r="L33" s="5">
        <f>AVERAGE(L36:L72)</f>
        <v>9.5110072914223061</v>
      </c>
      <c r="M33" s="7">
        <v>0.4</v>
      </c>
      <c r="O33" s="22">
        <f>_xlfn.STDEV.P(P36:P72)</f>
        <v>2.7463678403838352</v>
      </c>
      <c r="P33" s="5">
        <f>AVERAGE(P36:P72)</f>
        <v>9.4666591746798687</v>
      </c>
      <c r="Q33" s="7">
        <v>0.2</v>
      </c>
      <c r="S33" s="22">
        <f>_xlfn.STDEV.P(T36:T72)</f>
        <v>3.0863229502563714</v>
      </c>
      <c r="T33" s="5">
        <f>AVERAGE(T36:T72)</f>
        <v>9.9235567048839126</v>
      </c>
      <c r="U33" s="22"/>
      <c r="V33" s="22"/>
      <c r="W33" s="7"/>
      <c r="Y33" s="7">
        <v>0.4</v>
      </c>
      <c r="AA33" s="22">
        <f>_xlfn.STDEV.P(AB36:AB48,AB50:AB51,AB52:AB56,AB57,AB58:AB62,AB63:AB67,AB68:AB71,AB72)</f>
        <v>3.4875947613349676</v>
      </c>
      <c r="AB33" s="5">
        <f>AVERAGE(AB36:AB48,AB50:AB51,AB52:AB56,AB57,AB58:AB62,AB63:AB67,AB68:AB71,AB72)</f>
        <v>9.3437379509569976</v>
      </c>
      <c r="AC33" s="7">
        <v>0.4</v>
      </c>
      <c r="AE33" s="22">
        <f>_xlfn.STDEV.P(AF36:AF57,AF58,AF60:AF65,AF68:AF69,AF72)</f>
        <v>2.28752244710074</v>
      </c>
      <c r="AF33" s="5">
        <f>AVERAGE(AF36:AF57,AF58,AF60:AF65,AF68:AF69,AF72)</f>
        <v>9.5345944687340118</v>
      </c>
      <c r="AG33" s="7">
        <v>0.2</v>
      </c>
      <c r="AI33" s="22">
        <f>_xlfn.STDEV.P(AJ36:AJ69,AJ72)</f>
        <v>3.1101256184129684</v>
      </c>
      <c r="AJ33" s="5">
        <f>AVERAGE(AJ36:AJ69,AJ72)</f>
        <v>10.034856616864886</v>
      </c>
      <c r="AM33" s="214"/>
      <c r="AN33" s="214"/>
      <c r="AO33" s="214"/>
      <c r="AP33" s="214"/>
      <c r="AQ33" s="130"/>
      <c r="AR33" s="220"/>
      <c r="AS33" s="220"/>
      <c r="AT33" s="220"/>
      <c r="AU33" s="220"/>
      <c r="AV33" s="220"/>
      <c r="AW33" s="220"/>
      <c r="AZ33" s="214"/>
      <c r="BA33" s="214"/>
      <c r="BB33" s="214"/>
      <c r="BC33" s="125"/>
      <c r="BD33" s="220"/>
      <c r="BE33" s="220"/>
      <c r="BF33" s="220"/>
      <c r="BG33" s="220"/>
      <c r="BH33" s="220"/>
      <c r="BI33" s="220"/>
    </row>
    <row r="34" spans="1:61" x14ac:dyDescent="0.35">
      <c r="C34" s="204" t="s">
        <v>23</v>
      </c>
      <c r="D34" s="204"/>
      <c r="E34" s="204"/>
      <c r="F34" s="208"/>
      <c r="G34" s="209" t="s">
        <v>140</v>
      </c>
      <c r="H34" s="211" t="s">
        <v>139</v>
      </c>
      <c r="I34" s="55"/>
      <c r="L34" s="60"/>
      <c r="M34" s="55"/>
      <c r="P34" s="60"/>
      <c r="Q34" s="55"/>
      <c r="T34" s="60"/>
      <c r="W34" s="209" t="s">
        <v>140</v>
      </c>
      <c r="X34" s="211" t="s">
        <v>139</v>
      </c>
      <c r="Y34" s="55"/>
      <c r="AB34" s="60"/>
      <c r="AC34" s="55"/>
      <c r="AF34" s="60"/>
      <c r="AG34" s="55"/>
      <c r="AJ34" s="60"/>
      <c r="AM34" s="214"/>
      <c r="AN34" s="214"/>
      <c r="AO34" s="214"/>
      <c r="AP34" s="214"/>
      <c r="AQ34" s="130"/>
      <c r="AR34" s="220"/>
      <c r="AS34" s="220"/>
      <c r="AT34" s="220"/>
      <c r="AU34" s="220"/>
      <c r="AV34" s="220"/>
      <c r="AW34" s="220"/>
      <c r="AZ34" s="214"/>
      <c r="BA34" s="214"/>
      <c r="BB34" s="214"/>
      <c r="BC34" s="125"/>
      <c r="BD34" s="220"/>
      <c r="BE34" s="220"/>
      <c r="BF34" s="220"/>
      <c r="BG34" s="220"/>
      <c r="BH34" s="220"/>
      <c r="BI34" s="220"/>
    </row>
    <row r="35" spans="1:61" x14ac:dyDescent="0.35">
      <c r="A35" s="18" t="s">
        <v>12</v>
      </c>
      <c r="B35" s="18" t="s">
        <v>11</v>
      </c>
      <c r="C35" s="18" t="s">
        <v>10</v>
      </c>
      <c r="D35" s="18" t="s">
        <v>9</v>
      </c>
      <c r="E35" s="18" t="s">
        <v>8</v>
      </c>
      <c r="F35" s="18" t="s">
        <v>7</v>
      </c>
      <c r="G35" s="210"/>
      <c r="H35" s="212"/>
      <c r="I35" s="49" t="s">
        <v>138</v>
      </c>
      <c r="J35" s="18" t="s">
        <v>6</v>
      </c>
      <c r="K35" s="18" t="s">
        <v>5</v>
      </c>
      <c r="L35" s="18" t="s">
        <v>137</v>
      </c>
      <c r="M35" s="49" t="s">
        <v>138</v>
      </c>
      <c r="N35" s="18" t="s">
        <v>6</v>
      </c>
      <c r="O35" s="18" t="s">
        <v>5</v>
      </c>
      <c r="P35" s="18" t="s">
        <v>137</v>
      </c>
      <c r="Q35" s="49" t="s">
        <v>138</v>
      </c>
      <c r="R35" s="18" t="s">
        <v>6</v>
      </c>
      <c r="S35" s="18" t="s">
        <v>5</v>
      </c>
      <c r="T35" s="17" t="s">
        <v>137</v>
      </c>
      <c r="W35" s="210"/>
      <c r="X35" s="212"/>
      <c r="Y35" s="49" t="s">
        <v>138</v>
      </c>
      <c r="Z35" s="18" t="s">
        <v>6</v>
      </c>
      <c r="AA35" s="18" t="s">
        <v>5</v>
      </c>
      <c r="AB35" s="18" t="s">
        <v>137</v>
      </c>
      <c r="AC35" s="49" t="s">
        <v>138</v>
      </c>
      <c r="AD35" s="18" t="s">
        <v>6</v>
      </c>
      <c r="AE35" s="18" t="s">
        <v>5</v>
      </c>
      <c r="AF35" s="18" t="s">
        <v>137</v>
      </c>
      <c r="AG35" s="49" t="s">
        <v>138</v>
      </c>
      <c r="AH35" s="18" t="s">
        <v>6</v>
      </c>
      <c r="AI35" s="18" t="s">
        <v>5</v>
      </c>
      <c r="AJ35" s="17" t="s">
        <v>137</v>
      </c>
      <c r="AM35" s="119" t="s">
        <v>138</v>
      </c>
      <c r="AN35" s="119" t="s">
        <v>233</v>
      </c>
      <c r="AO35" s="119" t="s">
        <v>12</v>
      </c>
      <c r="AP35" s="119" t="s">
        <v>198</v>
      </c>
      <c r="AQ35" s="119" t="s">
        <v>215</v>
      </c>
      <c r="AR35" s="119" t="s">
        <v>199</v>
      </c>
      <c r="AS35" s="119" t="s">
        <v>200</v>
      </c>
      <c r="AT35" s="102" t="s">
        <v>201</v>
      </c>
      <c r="AU35" s="119" t="s">
        <v>202</v>
      </c>
      <c r="AV35" s="102" t="s">
        <v>203</v>
      </c>
      <c r="AW35" s="119" t="s">
        <v>204</v>
      </c>
      <c r="AZ35" s="119" t="s">
        <v>138</v>
      </c>
      <c r="BA35" s="119" t="s">
        <v>12</v>
      </c>
      <c r="BB35" s="119" t="s">
        <v>198</v>
      </c>
      <c r="BC35" s="119" t="s">
        <v>215</v>
      </c>
      <c r="BD35" s="119" t="s">
        <v>199</v>
      </c>
      <c r="BE35" s="119" t="s">
        <v>200</v>
      </c>
      <c r="BF35" s="102" t="s">
        <v>201</v>
      </c>
      <c r="BG35" s="119" t="s">
        <v>202</v>
      </c>
      <c r="BH35" s="102" t="s">
        <v>203</v>
      </c>
      <c r="BI35" s="119" t="s">
        <v>204</v>
      </c>
    </row>
    <row r="36" spans="1:61" x14ac:dyDescent="0.35">
      <c r="A36" t="s">
        <v>109</v>
      </c>
      <c r="B36" t="s">
        <v>108</v>
      </c>
      <c r="C36" t="s">
        <v>3</v>
      </c>
      <c r="E36" t="s">
        <v>3</v>
      </c>
      <c r="F36" t="s">
        <v>3</v>
      </c>
      <c r="G36" s="55">
        <f>IF(H36="ND","ND",_xlfn.RANK.EQ(H36,$H$36:$H$69))</f>
        <v>15</v>
      </c>
      <c r="H36" s="22">
        <f>IF(J36="ND","ND",(J36*$I$33)+IF(N36="ND","ND",(N36*$M$33)+IF(R36="ND","ND",(R36*$Q$33))))</f>
        <v>11.219626346995112</v>
      </c>
      <c r="I36" s="55">
        <f>IF(J36="ND","ND",_xlfn.RANK.EQ(J36,$J$36:$J$69))</f>
        <v>20</v>
      </c>
      <c r="J36" s="22">
        <f>IF(L36="ND","ND",MIN(MAX((L36-$L$33)/$K$33,-2.5),2.5)*4+10)</f>
        <v>8.8986076526052784</v>
      </c>
      <c r="K36" s="22">
        <f>IF(L36="ND","ND",(L36-$L$33)/$K$33)</f>
        <v>-0.27534808684868056</v>
      </c>
      <c r="L36" s="53">
        <v>8.6226773560450027</v>
      </c>
      <c r="M36" s="55">
        <f>IF(N36="ND","ND",_xlfn.RANK.EQ(N36,$N$36:$N$69))</f>
        <v>7</v>
      </c>
      <c r="N36" s="22">
        <f>IF(P36="ND","ND",MIN(MAX((P36-$P$33)/$O$33,-2.5),2.5)*4+10)</f>
        <v>13.031058474799924</v>
      </c>
      <c r="O36" s="22">
        <f>IF(P36="ND","ND",(P36-$P$33)/$O$33)</f>
        <v>0.7577646186999808</v>
      </c>
      <c r="P36" s="53">
        <v>11.547759554058215</v>
      </c>
      <c r="Q36" s="55">
        <f>IF(R36="ND","ND",_xlfn.RANK.EQ(R36,$R$36:$R$69))</f>
        <v>15</v>
      </c>
      <c r="R36" s="53">
        <f>IF(T36="ND","ND",MIN(MAX((T36-$T$33)/$S$33,-2.5),2.5)*4+10)</f>
        <v>12.238799480165149</v>
      </c>
      <c r="S36" s="53">
        <f>IF(T36="ND","ND",(T36-$T$33)/$S$33)</f>
        <v>0.55969987004128741</v>
      </c>
      <c r="T36" s="5">
        <v>11.650971259047846</v>
      </c>
      <c r="U36" s="3"/>
      <c r="V36" s="3"/>
      <c r="W36" s="55">
        <f>IF(X36="ND","ND",_xlfn.RANK.EQ(X36,$X$36:$X$69))</f>
        <v>17</v>
      </c>
      <c r="X36" s="22">
        <f>IF(Z36="ND","ND",(Z36*$Y$33)+IF(AD36="ND","ND",(AD36*$AC$33)+IF(AH36="ND","ND",(AH36*$AG$33))))</f>
        <v>10.100760409910098</v>
      </c>
      <c r="Y36" s="55">
        <f>IF(Z36="ND","ND",_xlfn.RANK.EQ(Z36,$Z$36:$Z$69))</f>
        <v>21</v>
      </c>
      <c r="Z36" s="22">
        <f>IF(AB36="ND","ND",MIN(MAX((AB36-$AB$33)/$AA$33,-2.5),2.5)*4+10)</f>
        <v>9.2568219604874216</v>
      </c>
      <c r="AA36" s="22">
        <f>IF(AB36="ND","ND",(AB36-$AB$33)/$AA$33)</f>
        <v>-0.18579450987814458</v>
      </c>
      <c r="AB36" s="53">
        <v>8.6957619916211826</v>
      </c>
      <c r="AC36" s="55">
        <f>IF(AD36="ND","ND",_xlfn.RANK.EQ(AD36,$AD$36:$AD$69))</f>
        <v>14</v>
      </c>
      <c r="AD36" s="22">
        <f>IF(AF36="ND","ND",MIN(MAX((AF36-$AF$33)/$AE$33,-2.5),2.5)*4+10)</f>
        <v>11.463245083750909</v>
      </c>
      <c r="AE36" s="22">
        <f>IF(AF36="ND","ND",(AF36-$AF$33)/$AE$33)</f>
        <v>0.36581127093772714</v>
      </c>
      <c r="AF36" s="53">
        <v>10.371395962406513</v>
      </c>
      <c r="AG36" s="55">
        <f>IF(AH36="ND","ND",_xlfn.RANK.EQ(AH36,$AH$36:$AH$69))</f>
        <v>19</v>
      </c>
      <c r="AH36" s="53">
        <f>IF(AJ36="ND","ND",MIN(MAX((AJ36-$AJ$33)/$AI$33,-2.5),2.5)*4+10)</f>
        <v>9.0636679610738184</v>
      </c>
      <c r="AI36" s="53">
        <f>IF(AJ36="ND","ND",(AJ36-$AJ$33)/$AI$33)</f>
        <v>-0.23408300973154525</v>
      </c>
      <c r="AJ36" s="5">
        <v>9.3068290514635947</v>
      </c>
      <c r="AM36" s="118">
        <v>1</v>
      </c>
      <c r="AN36" s="118">
        <v>0</v>
      </c>
      <c r="AO36" s="114" t="s">
        <v>89</v>
      </c>
      <c r="AP36" s="113">
        <v>15.590448591870462</v>
      </c>
      <c r="AQ36" s="133">
        <v>0.98</v>
      </c>
      <c r="AR36" s="116">
        <v>4</v>
      </c>
      <c r="AS36" s="113">
        <v>15.211516144181846</v>
      </c>
      <c r="AT36" s="116">
        <v>1</v>
      </c>
      <c r="AU36" s="113">
        <v>17.591154413512768</v>
      </c>
      <c r="AV36" s="116">
        <v>14</v>
      </c>
      <c r="AW36" s="113">
        <v>12.346901843963087</v>
      </c>
      <c r="AZ36" s="118">
        <v>1</v>
      </c>
      <c r="BA36" s="114" t="s">
        <v>89</v>
      </c>
      <c r="BB36" s="113">
        <v>16.471782514512295</v>
      </c>
      <c r="BC36" s="133">
        <v>0.96</v>
      </c>
      <c r="BD36" s="116">
        <v>1</v>
      </c>
      <c r="BE36" s="113">
        <v>17.705970108280962</v>
      </c>
      <c r="BF36" s="116">
        <v>1</v>
      </c>
      <c r="BG36" s="113">
        <v>17.36545905436332</v>
      </c>
      <c r="BH36" s="116">
        <v>13</v>
      </c>
      <c r="BI36" s="113">
        <v>12.216054247272908</v>
      </c>
    </row>
    <row r="37" spans="1:61" x14ac:dyDescent="0.35">
      <c r="A37" t="s">
        <v>107</v>
      </c>
      <c r="B37" t="s">
        <v>106</v>
      </c>
      <c r="C37" t="s">
        <v>3</v>
      </c>
      <c r="D37" t="s">
        <v>3</v>
      </c>
      <c r="E37" t="s">
        <v>3</v>
      </c>
      <c r="F37" t="s">
        <v>3</v>
      </c>
      <c r="G37" s="55">
        <f t="shared" ref="G37:G70" si="0">IF(H37="ND","ND",_xlfn.RANK.EQ(H37,$H$36:$H$69))</f>
        <v>13</v>
      </c>
      <c r="H37" s="22">
        <f t="shared" ref="H37:H72" si="1">IF(J37="ND","ND",(J37*$I$33)+IF(N37="ND","ND",(N37*$M$33)+IF(R37="ND","ND",(R37*$Q$33))))</f>
        <v>11.62629166139104</v>
      </c>
      <c r="I37" s="55">
        <f t="shared" ref="I37:I70" si="2">IF(J37="ND","ND",_xlfn.RANK.EQ(J37,$J$36:$J$69))</f>
        <v>15</v>
      </c>
      <c r="J37" s="22">
        <f t="shared" ref="J37:J72" si="3">IF(L37="ND","ND",MIN(MAX((L37-$L$33)/$K$33,-2.5),2.5)*4+10)</f>
        <v>11.1854477653948</v>
      </c>
      <c r="K37" s="22">
        <f t="shared" ref="K37:K72" si="4">IF(L37="ND","ND",(L37-$L$33)/$K$33)</f>
        <v>0.29636194134869986</v>
      </c>
      <c r="L37" s="53">
        <v>10.467132272059136</v>
      </c>
      <c r="M37" s="55">
        <f t="shared" ref="M37:M70" si="5">IF(N37="ND","ND",_xlfn.RANK.EQ(N37,$N$36:$N$69))</f>
        <v>13</v>
      </c>
      <c r="N37" s="22">
        <f t="shared" ref="N37:N72" si="6">IF(P37="ND","ND",MIN(MAX((P37-$P$33)/$O$33,-2.5),2.5)*4+10)</f>
        <v>11.540283430570948</v>
      </c>
      <c r="O37" s="22">
        <f t="shared" ref="O37:O72" si="7">IF(P37="ND","ND",(P37-$P$33)/$O$33)</f>
        <v>0.38507085764273685</v>
      </c>
      <c r="P37" s="53">
        <v>10.524205394378903</v>
      </c>
      <c r="Q37" s="55">
        <f t="shared" ref="Q37:Q70" si="8">IF(R37="ND","ND",_xlfn.RANK.EQ(R37,$R$36:$R$69))</f>
        <v>10</v>
      </c>
      <c r="R37" s="53">
        <f t="shared" ref="R37:R72" si="9">IF(T37="ND","ND",MIN(MAX((T37-$T$33)/$S$33,-2.5),2.5)*4+10)</f>
        <v>12.679995915023705</v>
      </c>
      <c r="S37" s="53">
        <f t="shared" ref="S37:S72" si="10">IF(T37="ND","ND",(T37-$T$33)/$S$33)</f>
        <v>0.66999897875592607</v>
      </c>
      <c r="T37" s="5">
        <v>11.991389929666658</v>
      </c>
      <c r="U37" s="3"/>
      <c r="V37" s="3"/>
      <c r="W37" s="55">
        <f t="shared" ref="W37:W70" si="11">IF(X37="ND","ND",_xlfn.RANK.EQ(X37,$X$36:$X$69))</f>
        <v>12</v>
      </c>
      <c r="X37" s="22">
        <f t="shared" ref="X37:X72" si="12">IF(Z37="ND","ND",(Z37*$Y$33)+IF(AD37="ND","ND",(AD37*$AC$33)+IF(AH37="ND","ND",(AH37*$AG$33))))</f>
        <v>12.507418693856835</v>
      </c>
      <c r="Y37" s="55">
        <f t="shared" ref="Y37:Y70" si="13">IF(Z37="ND","ND",_xlfn.RANK.EQ(Z37,$Z$36:$Z$69))</f>
        <v>13</v>
      </c>
      <c r="Z37" s="22">
        <f t="shared" ref="Z37:Z72" si="14">IF(AB37="ND","ND",MIN(MAX((AB37-$AB$33)/$AA$33,-2.5),2.5)*4+10)</f>
        <v>11.494863266784201</v>
      </c>
      <c r="AA37" s="22">
        <f t="shared" ref="AA37:AA72" si="15">IF(AB37="ND","ND",(AB37-$AB$33)/$AA$33)</f>
        <v>0.37371581669605008</v>
      </c>
      <c r="AB37" s="53">
        <v>10.647107275494161</v>
      </c>
      <c r="AC37" s="55">
        <f t="shared" ref="AC37:AC70" si="16">IF(AD37="ND","ND",_xlfn.RANK.EQ(AD37,$AD$36:$AD$69))</f>
        <v>10</v>
      </c>
      <c r="AD37" s="22">
        <f t="shared" ref="AD37:AD72" si="17">IF(AF37="ND","ND",MIN(MAX((AF37-$AF$33)/$AE$33,-2.5),2.5)*4+10)</f>
        <v>13.206602049423708</v>
      </c>
      <c r="AE37" s="22">
        <f t="shared" ref="AE37:AE72" si="18">IF(AF37="ND","ND",(AF37-$AF$33)/$AE$33)</f>
        <v>0.80165051235592688</v>
      </c>
      <c r="AF37" s="53">
        <v>11.368388010478004</v>
      </c>
      <c r="AG37" s="55">
        <f t="shared" ref="AG37:AG70" si="19">IF(AH37="ND","ND",_xlfn.RANK.EQ(AH37,$AH$36:$AH$69))</f>
        <v>9</v>
      </c>
      <c r="AH37" s="53">
        <f t="shared" ref="AH37:AH72" si="20">IF(AJ37="ND","ND",MIN(MAX((AJ37-$AJ$33)/$AI$33,-2.5),2.5)*4+10)</f>
        <v>13.134162836868361</v>
      </c>
      <c r="AI37" s="53">
        <f t="shared" ref="AI37:AI72" si="21">IF(AJ37="ND","ND",(AJ37-$AJ$33)/$AI$33)</f>
        <v>0.78354070921709029</v>
      </c>
      <c r="AJ37" s="5">
        <v>12.471766649670425</v>
      </c>
      <c r="AM37" s="118">
        <v>2</v>
      </c>
      <c r="AN37" s="118">
        <v>0</v>
      </c>
      <c r="AO37" s="114" t="s">
        <v>93</v>
      </c>
      <c r="AP37" s="113">
        <v>14.557383527728401</v>
      </c>
      <c r="AQ37" s="133">
        <v>0.94000000000000017</v>
      </c>
      <c r="AR37" s="116">
        <v>1</v>
      </c>
      <c r="AS37" s="113">
        <v>16.399403141960317</v>
      </c>
      <c r="AT37" s="116">
        <v>9</v>
      </c>
      <c r="AU37" s="113">
        <v>12.684853395805133</v>
      </c>
      <c r="AV37" s="116">
        <v>2</v>
      </c>
      <c r="AW37" s="113">
        <v>14.618404563111097</v>
      </c>
      <c r="AZ37" s="118">
        <v>2</v>
      </c>
      <c r="BA37" s="114" t="s">
        <v>93</v>
      </c>
      <c r="BB37" s="113">
        <v>14.470077807997047</v>
      </c>
      <c r="BC37" s="133">
        <v>0.94000000000000017</v>
      </c>
      <c r="BD37" s="116">
        <v>3</v>
      </c>
      <c r="BE37" s="113">
        <v>14.747831020772075</v>
      </c>
      <c r="BF37" s="116">
        <v>7</v>
      </c>
      <c r="BG37" s="113">
        <v>13.945183040426681</v>
      </c>
      <c r="BH37" s="116">
        <v>3</v>
      </c>
      <c r="BI37" s="113">
        <v>14.964360917587724</v>
      </c>
    </row>
    <row r="38" spans="1:61" x14ac:dyDescent="0.35">
      <c r="A38" t="s">
        <v>105</v>
      </c>
      <c r="B38" t="s">
        <v>104</v>
      </c>
      <c r="C38" t="s">
        <v>3</v>
      </c>
      <c r="D38" t="s">
        <v>3</v>
      </c>
      <c r="E38" t="s">
        <v>3</v>
      </c>
      <c r="G38" s="55">
        <f t="shared" si="0"/>
        <v>6</v>
      </c>
      <c r="H38" s="22">
        <f t="shared" si="1"/>
        <v>13.616540814021956</v>
      </c>
      <c r="I38" s="55">
        <f t="shared" si="2"/>
        <v>3</v>
      </c>
      <c r="J38" s="22">
        <f t="shared" si="3"/>
        <v>15.316361875564233</v>
      </c>
      <c r="K38" s="22">
        <f t="shared" si="4"/>
        <v>1.3290904688910585</v>
      </c>
      <c r="L38" s="53">
        <v>13.798928314782929</v>
      </c>
      <c r="M38" s="55">
        <f t="shared" si="5"/>
        <v>11</v>
      </c>
      <c r="N38" s="22">
        <f t="shared" si="6"/>
        <v>12.337861699400012</v>
      </c>
      <c r="O38" s="22">
        <f t="shared" si="7"/>
        <v>0.58446542485000319</v>
      </c>
      <c r="P38" s="53">
        <v>11.071816221304193</v>
      </c>
      <c r="Q38" s="55">
        <f t="shared" si="8"/>
        <v>9</v>
      </c>
      <c r="R38" s="53">
        <f t="shared" si="9"/>
        <v>12.774256920181285</v>
      </c>
      <c r="S38" s="53">
        <f t="shared" si="10"/>
        <v>0.69356423004532142</v>
      </c>
      <c r="T38" s="5">
        <v>12.064119905549678</v>
      </c>
      <c r="U38" s="3"/>
      <c r="V38" s="3"/>
      <c r="W38" s="55">
        <f t="shared" si="11"/>
        <v>10</v>
      </c>
      <c r="X38" s="22">
        <f t="shared" si="12"/>
        <v>12.905181686129543</v>
      </c>
      <c r="Y38" s="55">
        <f t="shared" si="13"/>
        <v>9</v>
      </c>
      <c r="Z38" s="22">
        <f t="shared" si="14"/>
        <v>13.490117863789997</v>
      </c>
      <c r="AA38" s="22">
        <f t="shared" si="15"/>
        <v>0.87252946594749914</v>
      </c>
      <c r="AB38" s="53">
        <v>12.386767145505893</v>
      </c>
      <c r="AC38" s="55">
        <f t="shared" si="16"/>
        <v>13</v>
      </c>
      <c r="AD38" s="22">
        <f t="shared" si="17"/>
        <v>11.709386321224084</v>
      </c>
      <c r="AE38" s="22">
        <f t="shared" si="18"/>
        <v>0.42734658030602124</v>
      </c>
      <c r="AF38" s="53">
        <v>10.512159363875774</v>
      </c>
      <c r="AG38" s="55">
        <f t="shared" si="19"/>
        <v>6</v>
      </c>
      <c r="AH38" s="53">
        <f t="shared" si="20"/>
        <v>14.126900060619548</v>
      </c>
      <c r="AI38" s="53">
        <f t="shared" si="21"/>
        <v>1.0317250151548871</v>
      </c>
      <c r="AJ38" s="5">
        <v>13.243651017655608</v>
      </c>
      <c r="AM38" s="118">
        <v>3</v>
      </c>
      <c r="AN38" s="118">
        <v>0</v>
      </c>
      <c r="AO38" s="114" t="s">
        <v>49</v>
      </c>
      <c r="AP38" s="113">
        <v>14.226235457757099</v>
      </c>
      <c r="AQ38" s="133">
        <v>1</v>
      </c>
      <c r="AR38" s="116">
        <v>10</v>
      </c>
      <c r="AS38" s="113">
        <v>13.446339030700429</v>
      </c>
      <c r="AT38" s="116">
        <v>2</v>
      </c>
      <c r="AU38" s="113">
        <v>16.614319370443301</v>
      </c>
      <c r="AV38" s="116">
        <v>19</v>
      </c>
      <c r="AW38" s="113">
        <v>11.009860486498033</v>
      </c>
      <c r="AZ38" s="118">
        <v>3</v>
      </c>
      <c r="BA38" s="114" t="s">
        <v>49</v>
      </c>
      <c r="BB38" s="113">
        <v>13.652877975826682</v>
      </c>
      <c r="BC38" s="133">
        <v>1</v>
      </c>
      <c r="BD38" s="116">
        <v>7</v>
      </c>
      <c r="BE38" s="113">
        <v>13.870328371355347</v>
      </c>
      <c r="BF38" s="116">
        <v>6</v>
      </c>
      <c r="BG38" s="113">
        <v>14.513195282197668</v>
      </c>
      <c r="BH38" s="116">
        <v>16</v>
      </c>
      <c r="BI38" s="113">
        <v>11.497342572027375</v>
      </c>
    </row>
    <row r="39" spans="1:61" x14ac:dyDescent="0.35">
      <c r="A39" t="s">
        <v>103</v>
      </c>
      <c r="B39" t="s">
        <v>102</v>
      </c>
      <c r="C39" t="s">
        <v>77</v>
      </c>
      <c r="E39" t="s">
        <v>1</v>
      </c>
      <c r="F39" t="s">
        <v>3</v>
      </c>
      <c r="G39" s="55">
        <f t="shared" si="0"/>
        <v>27</v>
      </c>
      <c r="H39" s="22">
        <f t="shared" si="1"/>
        <v>7.0653278633667593</v>
      </c>
      <c r="I39" s="55">
        <f t="shared" si="2"/>
        <v>22</v>
      </c>
      <c r="J39" s="22">
        <f t="shared" si="3"/>
        <v>7.5664661469640251</v>
      </c>
      <c r="K39" s="22">
        <f t="shared" si="4"/>
        <v>-0.60838346325899373</v>
      </c>
      <c r="L39" s="53">
        <v>7.548236281146548</v>
      </c>
      <c r="M39" s="55">
        <f t="shared" si="5"/>
        <v>20</v>
      </c>
      <c r="N39" s="22">
        <f t="shared" si="6"/>
        <v>9.0421141002537802</v>
      </c>
      <c r="O39" s="22">
        <f t="shared" si="7"/>
        <v>-0.2394714749365548</v>
      </c>
      <c r="P39" s="53">
        <v>8.808982417224831</v>
      </c>
      <c r="Q39" s="55">
        <f t="shared" si="8"/>
        <v>32</v>
      </c>
      <c r="R39" s="53">
        <f t="shared" si="9"/>
        <v>2.1094788223981844</v>
      </c>
      <c r="S39" s="53">
        <f t="shared" si="10"/>
        <v>-1.9726302944004539</v>
      </c>
      <c r="T39" s="5">
        <v>3.8353825549048093</v>
      </c>
      <c r="U39" s="62"/>
      <c r="V39" s="62"/>
      <c r="W39" s="55">
        <f t="shared" si="11"/>
        <v>26</v>
      </c>
      <c r="X39" s="22">
        <f t="shared" si="12"/>
        <v>6.5190825750304064</v>
      </c>
      <c r="Y39" s="55">
        <f t="shared" si="13"/>
        <v>25</v>
      </c>
      <c r="Z39" s="22">
        <f t="shared" si="14"/>
        <v>7.8087655238200906</v>
      </c>
      <c r="AA39" s="22">
        <f t="shared" si="15"/>
        <v>-0.54780861904497724</v>
      </c>
      <c r="AB39" s="53">
        <v>7.4332034809615921</v>
      </c>
      <c r="AC39" s="55">
        <f t="shared" si="16"/>
        <v>27</v>
      </c>
      <c r="AD39" s="22">
        <f t="shared" si="17"/>
        <v>6.3839529497740042</v>
      </c>
      <c r="AE39" s="22">
        <f t="shared" si="18"/>
        <v>-0.90401176255649907</v>
      </c>
      <c r="AF39" s="53">
        <v>7.466647269442916</v>
      </c>
      <c r="AG39" s="55">
        <f t="shared" si="19"/>
        <v>31</v>
      </c>
      <c r="AH39" s="53">
        <f t="shared" si="20"/>
        <v>4.2099759279638391</v>
      </c>
      <c r="AI39" s="53">
        <f t="shared" si="21"/>
        <v>-1.4475060180090402</v>
      </c>
      <c r="AJ39" s="5">
        <v>5.5329310674480263</v>
      </c>
      <c r="AM39" s="118">
        <v>4</v>
      </c>
      <c r="AN39" s="118">
        <v>5</v>
      </c>
      <c r="AO39" s="114" t="s">
        <v>43</v>
      </c>
      <c r="AP39" s="113">
        <v>14.011411347806892</v>
      </c>
      <c r="AQ39" s="133">
        <v>1</v>
      </c>
      <c r="AR39" s="116">
        <v>8</v>
      </c>
      <c r="AS39" s="113">
        <v>13.699302662526321</v>
      </c>
      <c r="AT39" s="116">
        <v>6</v>
      </c>
      <c r="AU39" s="113">
        <v>13.665000602194112</v>
      </c>
      <c r="AV39" s="116">
        <v>1</v>
      </c>
      <c r="AW39" s="113">
        <v>15.32845020959358</v>
      </c>
      <c r="AZ39" s="118">
        <v>4</v>
      </c>
      <c r="BA39" s="114" t="s">
        <v>41</v>
      </c>
      <c r="BB39" s="113">
        <v>13.328722605263456</v>
      </c>
      <c r="BC39" s="133">
        <v>1</v>
      </c>
      <c r="BD39" s="116">
        <v>6</v>
      </c>
      <c r="BE39" s="113">
        <v>13.894158374055857</v>
      </c>
      <c r="BF39" s="116">
        <v>4</v>
      </c>
      <c r="BG39" s="113">
        <v>15.312600581102522</v>
      </c>
      <c r="BH39" s="116">
        <v>22</v>
      </c>
      <c r="BI39" s="113">
        <v>8.230095116000518</v>
      </c>
    </row>
    <row r="40" spans="1:61" x14ac:dyDescent="0.35">
      <c r="A40" t="s">
        <v>101</v>
      </c>
      <c r="B40" t="s">
        <v>100</v>
      </c>
      <c r="C40" t="s">
        <v>3</v>
      </c>
      <c r="E40" t="s">
        <v>3</v>
      </c>
      <c r="F40" t="s">
        <v>3</v>
      </c>
      <c r="G40" s="55">
        <f t="shared" si="0"/>
        <v>9</v>
      </c>
      <c r="H40" s="22">
        <f t="shared" si="1"/>
        <v>13.019159539160054</v>
      </c>
      <c r="I40" s="55">
        <f t="shared" si="2"/>
        <v>13</v>
      </c>
      <c r="J40" s="22">
        <f t="shared" si="3"/>
        <v>11.607651210352042</v>
      </c>
      <c r="K40" s="22">
        <f t="shared" si="4"/>
        <v>0.40191280258801038</v>
      </c>
      <c r="L40" s="53">
        <v>10.807661203336091</v>
      </c>
      <c r="M40" s="55">
        <f t="shared" si="5"/>
        <v>5</v>
      </c>
      <c r="N40" s="22">
        <f t="shared" si="6"/>
        <v>14.652338359769738</v>
      </c>
      <c r="O40" s="22">
        <f t="shared" si="7"/>
        <v>1.1630845899424345</v>
      </c>
      <c r="P40" s="53">
        <v>12.660917288143791</v>
      </c>
      <c r="Q40" s="55">
        <f t="shared" si="8"/>
        <v>11</v>
      </c>
      <c r="R40" s="53">
        <f t="shared" si="9"/>
        <v>12.575818555556705</v>
      </c>
      <c r="S40" s="53">
        <f t="shared" si="10"/>
        <v>0.64395463888917592</v>
      </c>
      <c r="T40" s="5">
        <v>11.91100868581163</v>
      </c>
      <c r="U40" s="3"/>
      <c r="V40" s="3"/>
      <c r="W40" s="55">
        <f t="shared" si="11"/>
        <v>13</v>
      </c>
      <c r="X40" s="22">
        <f t="shared" si="12"/>
        <v>11.96865076604799</v>
      </c>
      <c r="Y40" s="55">
        <f t="shared" si="13"/>
        <v>15</v>
      </c>
      <c r="Z40" s="22">
        <f t="shared" si="14"/>
        <v>11.227232414671379</v>
      </c>
      <c r="AA40" s="22">
        <f t="shared" si="15"/>
        <v>0.30680810366784456</v>
      </c>
      <c r="AB40" s="53">
        <v>10.413760286044088</v>
      </c>
      <c r="AC40" s="55">
        <f t="shared" si="16"/>
        <v>3</v>
      </c>
      <c r="AD40" s="22">
        <f t="shared" si="17"/>
        <v>15.645464435715796</v>
      </c>
      <c r="AE40" s="22">
        <f t="shared" si="18"/>
        <v>1.4113661089289491</v>
      </c>
      <c r="AF40" s="53">
        <v>12.763126123986211</v>
      </c>
      <c r="AG40" s="55">
        <f t="shared" si="19"/>
        <v>27</v>
      </c>
      <c r="AH40" s="53">
        <f t="shared" si="20"/>
        <v>6.0978601294656007</v>
      </c>
      <c r="AI40" s="53">
        <f t="shared" si="21"/>
        <v>-0.97553496763359981</v>
      </c>
      <c r="AJ40" s="5">
        <v>7.000820322369961</v>
      </c>
      <c r="AM40" s="118">
        <v>5</v>
      </c>
      <c r="AN40" s="118">
        <v>3</v>
      </c>
      <c r="AO40" s="114" t="s">
        <v>47</v>
      </c>
      <c r="AP40" s="113">
        <v>13.737257872843958</v>
      </c>
      <c r="AQ40" s="133">
        <v>0.88800000000000012</v>
      </c>
      <c r="AR40" s="116">
        <v>16</v>
      </c>
      <c r="AS40" s="113">
        <v>10.809381804146112</v>
      </c>
      <c r="AT40" s="116">
        <v>3</v>
      </c>
      <c r="AU40" s="113">
        <v>16.576765441337358</v>
      </c>
      <c r="AV40" s="116">
        <v>4</v>
      </c>
      <c r="AW40" s="113">
        <v>13.913994873252847</v>
      </c>
      <c r="AZ40" s="118">
        <v>5</v>
      </c>
      <c r="BA40" s="114" t="s">
        <v>63</v>
      </c>
      <c r="BB40" s="113">
        <v>13.255355067365489</v>
      </c>
      <c r="BC40" s="133">
        <v>1</v>
      </c>
      <c r="BD40" s="116">
        <v>14</v>
      </c>
      <c r="BE40" s="113">
        <v>11.379261492485886</v>
      </c>
      <c r="BF40" s="116">
        <v>5</v>
      </c>
      <c r="BG40" s="113">
        <v>14.623443474471674</v>
      </c>
      <c r="BH40" s="116">
        <v>5</v>
      </c>
      <c r="BI40" s="113">
        <v>14.271365402912313</v>
      </c>
    </row>
    <row r="41" spans="1:61" x14ac:dyDescent="0.35">
      <c r="A41" t="s">
        <v>99</v>
      </c>
      <c r="B41" t="s">
        <v>98</v>
      </c>
      <c r="C41" t="s">
        <v>3</v>
      </c>
      <c r="E41" t="s">
        <v>2</v>
      </c>
      <c r="F41" t="s">
        <v>3</v>
      </c>
      <c r="G41" s="55">
        <f t="shared" si="0"/>
        <v>31</v>
      </c>
      <c r="H41" s="22">
        <f t="shared" si="1"/>
        <v>6.5913509596796596</v>
      </c>
      <c r="I41" s="55">
        <f t="shared" si="2"/>
        <v>29</v>
      </c>
      <c r="J41" s="22">
        <f t="shared" si="3"/>
        <v>5.884673613215174</v>
      </c>
      <c r="K41" s="22">
        <f t="shared" si="4"/>
        <v>-1.0288315966962065</v>
      </c>
      <c r="L41" s="53">
        <v>6.1917835544165278</v>
      </c>
      <c r="M41" s="55">
        <f t="shared" si="5"/>
        <v>29</v>
      </c>
      <c r="N41" s="22">
        <f t="shared" si="6"/>
        <v>7.4863410394783223</v>
      </c>
      <c r="O41" s="22">
        <f t="shared" si="7"/>
        <v>-0.62841474013041954</v>
      </c>
      <c r="P41" s="53">
        <v>7.7408011419625193</v>
      </c>
      <c r="Q41" s="55">
        <f t="shared" si="8"/>
        <v>28</v>
      </c>
      <c r="R41" s="53">
        <f t="shared" si="9"/>
        <v>6.2147254930113043</v>
      </c>
      <c r="S41" s="53">
        <f t="shared" si="10"/>
        <v>-0.94631862674717382</v>
      </c>
      <c r="T41" s="5">
        <v>7.0029118088990172</v>
      </c>
      <c r="U41" s="62"/>
      <c r="V41" s="62"/>
      <c r="W41" s="55">
        <f t="shared" si="11"/>
        <v>29</v>
      </c>
      <c r="X41" s="22">
        <f t="shared" si="12"/>
        <v>5.1934079201272505</v>
      </c>
      <c r="Y41" s="55">
        <f t="shared" si="13"/>
        <v>26</v>
      </c>
      <c r="Z41" s="22">
        <f t="shared" si="14"/>
        <v>6.9098308911206203</v>
      </c>
      <c r="AA41" s="22">
        <f t="shared" si="15"/>
        <v>-0.77254227721984492</v>
      </c>
      <c r="AB41" s="53">
        <v>6.6494235520152802</v>
      </c>
      <c r="AC41" s="55">
        <f t="shared" si="16"/>
        <v>30</v>
      </c>
      <c r="AD41" s="22">
        <f t="shared" si="17"/>
        <v>4.3982243530736556</v>
      </c>
      <c r="AE41" s="22">
        <f t="shared" si="18"/>
        <v>-1.4004439117315861</v>
      </c>
      <c r="AF41" s="53">
        <v>6.331047584742441</v>
      </c>
      <c r="AG41" s="55">
        <f t="shared" si="19"/>
        <v>33</v>
      </c>
      <c r="AH41" s="53">
        <f t="shared" si="20"/>
        <v>3.3509291122476981</v>
      </c>
      <c r="AI41" s="53">
        <f t="shared" si="21"/>
        <v>-1.6622677219380755</v>
      </c>
      <c r="AJ41" s="5">
        <v>4.8649951902043123</v>
      </c>
      <c r="AM41" s="118">
        <v>6</v>
      </c>
      <c r="AN41" s="118">
        <v>4</v>
      </c>
      <c r="AO41" s="114" t="s">
        <v>105</v>
      </c>
      <c r="AP41" s="113">
        <v>13.616540814021956</v>
      </c>
      <c r="AQ41" s="133">
        <v>1</v>
      </c>
      <c r="AR41" s="116">
        <v>3</v>
      </c>
      <c r="AS41" s="113">
        <v>15.316361875564233</v>
      </c>
      <c r="AT41" s="116">
        <v>11</v>
      </c>
      <c r="AU41" s="113">
        <v>12.337861699400012</v>
      </c>
      <c r="AV41" s="116">
        <v>9</v>
      </c>
      <c r="AW41" s="113">
        <v>12.774256920181285</v>
      </c>
      <c r="AZ41" s="118">
        <v>6</v>
      </c>
      <c r="BA41" s="114" t="s">
        <v>87</v>
      </c>
      <c r="BB41" s="113">
        <v>13.248572772086785</v>
      </c>
      <c r="BC41" s="133">
        <v>1</v>
      </c>
      <c r="BD41" s="116">
        <v>10</v>
      </c>
      <c r="BE41" s="113">
        <v>13.262158312513328</v>
      </c>
      <c r="BF41" s="116">
        <v>9</v>
      </c>
      <c r="BG41" s="113">
        <v>13.344826191481859</v>
      </c>
      <c r="BH41" s="116">
        <v>11</v>
      </c>
      <c r="BI41" s="113">
        <v>13.028894852443539</v>
      </c>
    </row>
    <row r="42" spans="1:61" x14ac:dyDescent="0.35">
      <c r="A42" t="s">
        <v>97</v>
      </c>
      <c r="B42" t="s">
        <v>96</v>
      </c>
      <c r="C42" t="s">
        <v>77</v>
      </c>
      <c r="E42" t="s">
        <v>1</v>
      </c>
      <c r="F42" t="s">
        <v>3</v>
      </c>
      <c r="G42" s="55">
        <f t="shared" si="0"/>
        <v>25</v>
      </c>
      <c r="H42" s="22">
        <f t="shared" si="1"/>
        <v>7.6278429366471485</v>
      </c>
      <c r="I42" s="55">
        <f t="shared" si="2"/>
        <v>12</v>
      </c>
      <c r="J42" s="22">
        <f t="shared" si="3"/>
        <v>12.216982979366175</v>
      </c>
      <c r="K42" s="22">
        <f t="shared" si="4"/>
        <v>0.55424574484154365</v>
      </c>
      <c r="L42" s="53">
        <v>11.299118813580112</v>
      </c>
      <c r="M42" s="55">
        <f t="shared" si="5"/>
        <v>31</v>
      </c>
      <c r="N42" s="22">
        <f t="shared" si="6"/>
        <v>6.3823935089293489</v>
      </c>
      <c r="O42" s="22">
        <f t="shared" si="7"/>
        <v>-0.90440162276766289</v>
      </c>
      <c r="P42" s="53">
        <v>6.9828396431198065</v>
      </c>
      <c r="Q42" s="55">
        <f t="shared" si="8"/>
        <v>34</v>
      </c>
      <c r="R42" s="53">
        <f t="shared" si="9"/>
        <v>0.94046170664469031</v>
      </c>
      <c r="S42" s="53">
        <f t="shared" si="10"/>
        <v>-2.2648845733388274</v>
      </c>
      <c r="T42" s="5">
        <v>2.9333914665066798</v>
      </c>
      <c r="U42" s="62"/>
      <c r="V42" s="62"/>
      <c r="W42" s="55">
        <f t="shared" si="11"/>
        <v>30</v>
      </c>
      <c r="X42" s="22">
        <f t="shared" si="12"/>
        <v>4.9021959552871692</v>
      </c>
      <c r="Y42" s="55">
        <f t="shared" si="13"/>
        <v>24</v>
      </c>
      <c r="Z42" s="22">
        <f t="shared" si="14"/>
        <v>8.0224757191624541</v>
      </c>
      <c r="AA42" s="22">
        <f t="shared" si="15"/>
        <v>-0.49438107020938654</v>
      </c>
      <c r="AB42" s="53">
        <v>7.6195371203915663</v>
      </c>
      <c r="AC42" s="55">
        <f t="shared" si="16"/>
        <v>33</v>
      </c>
      <c r="AD42" s="22">
        <f t="shared" si="17"/>
        <v>2.3951682210535692</v>
      </c>
      <c r="AE42" s="22">
        <f t="shared" si="18"/>
        <v>-1.9012079447366077</v>
      </c>
      <c r="AF42" s="53">
        <v>5.1855386185427585</v>
      </c>
      <c r="AG42" s="55">
        <f t="shared" si="19"/>
        <v>32</v>
      </c>
      <c r="AH42" s="53">
        <f t="shared" si="20"/>
        <v>3.6756918960038014</v>
      </c>
      <c r="AI42" s="53">
        <f t="shared" si="21"/>
        <v>-1.5810770259990496</v>
      </c>
      <c r="AJ42" s="5">
        <v>5.1175084536210544</v>
      </c>
      <c r="AM42" s="118">
        <v>7</v>
      </c>
      <c r="AN42" s="118">
        <v>-2</v>
      </c>
      <c r="AO42" s="114" t="s">
        <v>63</v>
      </c>
      <c r="AP42" s="113">
        <v>13.590367503482701</v>
      </c>
      <c r="AQ42" s="133">
        <v>1</v>
      </c>
      <c r="AR42" s="116">
        <v>14</v>
      </c>
      <c r="AS42" s="113">
        <v>11.44234528875311</v>
      </c>
      <c r="AT42" s="116">
        <v>4</v>
      </c>
      <c r="AU42" s="113">
        <v>15.385243365369622</v>
      </c>
      <c r="AV42" s="116">
        <v>3</v>
      </c>
      <c r="AW42" s="113">
        <v>14.296660209168042</v>
      </c>
      <c r="AZ42" s="118">
        <v>7</v>
      </c>
      <c r="BA42" s="114" t="s">
        <v>55</v>
      </c>
      <c r="BB42" s="113">
        <v>13.096538925564815</v>
      </c>
      <c r="BC42" s="133">
        <v>0.96</v>
      </c>
      <c r="BD42" s="116">
        <v>2</v>
      </c>
      <c r="BE42" s="113">
        <v>15.276455673073627</v>
      </c>
      <c r="BF42" s="116">
        <v>17</v>
      </c>
      <c r="BG42" s="113">
        <v>10.010819190205288</v>
      </c>
      <c r="BH42" s="116">
        <v>4</v>
      </c>
      <c r="BI42" s="113">
        <v>14.90814490126624</v>
      </c>
    </row>
    <row r="43" spans="1:61" x14ac:dyDescent="0.35">
      <c r="A43" t="s">
        <v>95</v>
      </c>
      <c r="B43" t="s">
        <v>94</v>
      </c>
      <c r="C43" t="s">
        <v>3</v>
      </c>
      <c r="D43" t="s">
        <v>3</v>
      </c>
      <c r="E43" t="s">
        <v>3</v>
      </c>
      <c r="G43" s="55">
        <f t="shared" si="0"/>
        <v>16</v>
      </c>
      <c r="H43" s="22">
        <f t="shared" si="1"/>
        <v>11.024428621793657</v>
      </c>
      <c r="I43" s="55">
        <f t="shared" si="2"/>
        <v>17</v>
      </c>
      <c r="J43" s="22">
        <f t="shared" si="3"/>
        <v>10.7636766411648</v>
      </c>
      <c r="K43" s="22">
        <f t="shared" si="4"/>
        <v>0.19091916029119996</v>
      </c>
      <c r="L43" s="53">
        <v>10.126952029825283</v>
      </c>
      <c r="M43" s="55">
        <f t="shared" si="5"/>
        <v>14</v>
      </c>
      <c r="N43" s="22">
        <f t="shared" si="6"/>
        <v>11.443307111372015</v>
      </c>
      <c r="O43" s="22">
        <f t="shared" si="7"/>
        <v>0.36082677784300377</v>
      </c>
      <c r="P43" s="53">
        <v>10.457622233297217</v>
      </c>
      <c r="Q43" s="55">
        <f t="shared" si="8"/>
        <v>20</v>
      </c>
      <c r="R43" s="53">
        <f t="shared" si="9"/>
        <v>10.708175603894647</v>
      </c>
      <c r="S43" s="53">
        <f t="shared" si="10"/>
        <v>0.17704390097366166</v>
      </c>
      <c r="T43" s="5">
        <v>10.469971359661841</v>
      </c>
      <c r="U43" s="3"/>
      <c r="V43" s="3"/>
      <c r="W43" s="55">
        <f t="shared" si="11"/>
        <v>18</v>
      </c>
      <c r="X43" s="22">
        <f t="shared" si="12"/>
        <v>10.085297712650279</v>
      </c>
      <c r="Y43" s="55">
        <f t="shared" si="13"/>
        <v>22</v>
      </c>
      <c r="Z43" s="22">
        <f t="shared" si="14"/>
        <v>8.4473263300549544</v>
      </c>
      <c r="AA43" s="22">
        <f t="shared" si="15"/>
        <v>-0.3881684174862613</v>
      </c>
      <c r="AB43" s="53">
        <v>7.9899638116162279</v>
      </c>
      <c r="AC43" s="55">
        <f t="shared" si="16"/>
        <v>15</v>
      </c>
      <c r="AD43" s="22">
        <f t="shared" si="17"/>
        <v>11.114371688786147</v>
      </c>
      <c r="AE43" s="22">
        <f t="shared" si="18"/>
        <v>0.27859292219653681</v>
      </c>
      <c r="AF43" s="53">
        <v>10.17188203186198</v>
      </c>
      <c r="AG43" s="55">
        <f t="shared" si="19"/>
        <v>18</v>
      </c>
      <c r="AH43" s="53">
        <f t="shared" si="20"/>
        <v>11.303092525569191</v>
      </c>
      <c r="AI43" s="53">
        <f t="shared" si="21"/>
        <v>0.32577313139229797</v>
      </c>
      <c r="AJ43" s="5">
        <v>11.048051978598686</v>
      </c>
      <c r="AM43" s="118">
        <v>8</v>
      </c>
      <c r="AN43" s="118">
        <v>3</v>
      </c>
      <c r="AO43" s="114" t="s">
        <v>85</v>
      </c>
      <c r="AP43" s="113">
        <v>13.187233559081967</v>
      </c>
      <c r="AQ43" s="133">
        <v>0.98</v>
      </c>
      <c r="AR43" s="116">
        <v>7</v>
      </c>
      <c r="AS43" s="113">
        <v>14.125483069101366</v>
      </c>
      <c r="AT43" s="116">
        <v>8</v>
      </c>
      <c r="AU43" s="113">
        <v>12.81937476031081</v>
      </c>
      <c r="AV43" s="116">
        <v>16</v>
      </c>
      <c r="AW43" s="113">
        <v>12.046452136585485</v>
      </c>
      <c r="AZ43" s="118">
        <v>8</v>
      </c>
      <c r="BA43" s="114" t="s">
        <v>47</v>
      </c>
      <c r="BB43" s="113">
        <v>12.967403199877593</v>
      </c>
      <c r="BC43" s="133">
        <v>0.88800000000000012</v>
      </c>
      <c r="BD43" s="116">
        <v>19</v>
      </c>
      <c r="BE43" s="113">
        <v>9.3156301857316404</v>
      </c>
      <c r="BF43" s="116">
        <v>2</v>
      </c>
      <c r="BG43" s="113">
        <v>16.493164524002033</v>
      </c>
      <c r="BH43" s="116">
        <v>8</v>
      </c>
      <c r="BI43" s="113">
        <v>13.219426579920619</v>
      </c>
    </row>
    <row r="44" spans="1:61" x14ac:dyDescent="0.35">
      <c r="A44" t="s">
        <v>93</v>
      </c>
      <c r="B44" t="s">
        <v>92</v>
      </c>
      <c r="C44" t="s">
        <v>3</v>
      </c>
      <c r="D44" t="s">
        <v>3</v>
      </c>
      <c r="E44" t="s">
        <v>3</v>
      </c>
      <c r="F44" t="s">
        <v>3</v>
      </c>
      <c r="G44" s="55">
        <f t="shared" si="0"/>
        <v>2</v>
      </c>
      <c r="H44" s="22">
        <f t="shared" si="1"/>
        <v>14.557383527728401</v>
      </c>
      <c r="I44" s="55">
        <f t="shared" si="2"/>
        <v>1</v>
      </c>
      <c r="J44" s="22">
        <f t="shared" si="3"/>
        <v>16.399403141960317</v>
      </c>
      <c r="K44" s="22">
        <f t="shared" si="4"/>
        <v>1.5998507854900794</v>
      </c>
      <c r="L44" s="53">
        <v>14.67245715349728</v>
      </c>
      <c r="M44" s="55">
        <f t="shared" si="5"/>
        <v>9</v>
      </c>
      <c r="N44" s="22">
        <f t="shared" si="6"/>
        <v>12.684853395805133</v>
      </c>
      <c r="O44" s="22">
        <f t="shared" si="7"/>
        <v>0.67121334895128326</v>
      </c>
      <c r="P44" s="53">
        <v>11.310057930276006</v>
      </c>
      <c r="Q44" s="55">
        <f t="shared" si="8"/>
        <v>2</v>
      </c>
      <c r="R44" s="53">
        <f t="shared" si="9"/>
        <v>14.618404563111097</v>
      </c>
      <c r="S44" s="53">
        <f t="shared" si="10"/>
        <v>1.1546011407777743</v>
      </c>
      <c r="T44" s="5">
        <v>13.487028704058545</v>
      </c>
      <c r="U44" s="3"/>
      <c r="V44" s="3"/>
      <c r="W44" s="55">
        <f t="shared" si="11"/>
        <v>2</v>
      </c>
      <c r="X44" s="22">
        <f t="shared" si="12"/>
        <v>14.470077807997047</v>
      </c>
      <c r="Y44" s="55">
        <f t="shared" si="13"/>
        <v>3</v>
      </c>
      <c r="Z44" s="22">
        <f t="shared" si="14"/>
        <v>14.747831020772075</v>
      </c>
      <c r="AA44" s="22">
        <f t="shared" si="15"/>
        <v>1.1869577551930186</v>
      </c>
      <c r="AB44" s="53">
        <v>13.483365599894082</v>
      </c>
      <c r="AC44" s="55">
        <f t="shared" si="16"/>
        <v>7</v>
      </c>
      <c r="AD44" s="22">
        <f t="shared" si="17"/>
        <v>13.945183040426681</v>
      </c>
      <c r="AE44" s="22">
        <f t="shared" si="18"/>
        <v>0.98629576010666997</v>
      </c>
      <c r="AF44" s="53">
        <v>11.790768159458306</v>
      </c>
      <c r="AG44" s="55">
        <f t="shared" si="19"/>
        <v>3</v>
      </c>
      <c r="AH44" s="53">
        <f t="shared" si="20"/>
        <v>14.964360917587724</v>
      </c>
      <c r="AI44" s="53">
        <f t="shared" si="21"/>
        <v>1.241090229396931</v>
      </c>
      <c r="AJ44" s="5">
        <v>13.894803134074309</v>
      </c>
      <c r="AM44" s="118">
        <v>9</v>
      </c>
      <c r="AN44" s="118">
        <v>4</v>
      </c>
      <c r="AO44" s="114" t="s">
        <v>101</v>
      </c>
      <c r="AP44" s="113">
        <v>13.019159539160054</v>
      </c>
      <c r="AQ44" s="133">
        <v>1</v>
      </c>
      <c r="AR44" s="116">
        <v>13</v>
      </c>
      <c r="AS44" s="113">
        <v>11.607651210352042</v>
      </c>
      <c r="AT44" s="116">
        <v>5</v>
      </c>
      <c r="AU44" s="113">
        <v>14.652338359769738</v>
      </c>
      <c r="AV44" s="116">
        <v>11</v>
      </c>
      <c r="AW44" s="113">
        <v>12.575818555556705</v>
      </c>
      <c r="AZ44" s="118">
        <v>9</v>
      </c>
      <c r="BA44" s="114" t="s">
        <v>43</v>
      </c>
      <c r="BB44" s="113">
        <v>12.95664376590981</v>
      </c>
      <c r="BC44" s="133">
        <v>1</v>
      </c>
      <c r="BD44" s="116">
        <v>16</v>
      </c>
      <c r="BE44" s="113">
        <v>11.124452242130396</v>
      </c>
      <c r="BF44" s="116">
        <v>8</v>
      </c>
      <c r="BG44" s="113">
        <v>13.357524834639905</v>
      </c>
      <c r="BH44" s="116">
        <v>1</v>
      </c>
      <c r="BI44" s="113">
        <v>15.819264676008441</v>
      </c>
    </row>
    <row r="45" spans="1:61" x14ac:dyDescent="0.35">
      <c r="A45" t="s">
        <v>91</v>
      </c>
      <c r="B45" t="s">
        <v>90</v>
      </c>
      <c r="C45" t="s">
        <v>3</v>
      </c>
      <c r="D45" t="s">
        <v>3</v>
      </c>
      <c r="E45" t="s">
        <v>3</v>
      </c>
      <c r="G45" s="55">
        <f t="shared" si="0"/>
        <v>30</v>
      </c>
      <c r="H45" s="22">
        <f t="shared" si="1"/>
        <v>6.7358319511789606</v>
      </c>
      <c r="I45" s="55">
        <f t="shared" si="2"/>
        <v>21</v>
      </c>
      <c r="J45" s="22">
        <f t="shared" si="3"/>
        <v>7.9170321424316192</v>
      </c>
      <c r="K45" s="22">
        <f t="shared" si="4"/>
        <v>-0.5207419643920953</v>
      </c>
      <c r="L45" s="53">
        <v>7.8309859015119416</v>
      </c>
      <c r="M45" s="55">
        <f t="shared" si="5"/>
        <v>32</v>
      </c>
      <c r="N45" s="22">
        <f t="shared" si="6"/>
        <v>5.5234513443802511</v>
      </c>
      <c r="O45" s="22">
        <f t="shared" si="7"/>
        <v>-1.1191371639049372</v>
      </c>
      <c r="P45" s="53">
        <v>6.3930968587529762</v>
      </c>
      <c r="Q45" s="55">
        <f t="shared" si="8"/>
        <v>27</v>
      </c>
      <c r="R45" s="53">
        <f t="shared" si="9"/>
        <v>6.7981927822710633</v>
      </c>
      <c r="S45" s="53">
        <f t="shared" si="10"/>
        <v>-0.80045180443223418</v>
      </c>
      <c r="T45" s="5">
        <v>7.4531039302905837</v>
      </c>
      <c r="U45" s="3"/>
      <c r="V45" s="3"/>
      <c r="W45" s="55">
        <f t="shared" si="11"/>
        <v>20</v>
      </c>
      <c r="X45" s="22">
        <f t="shared" si="12"/>
        <v>9.9350743669857291</v>
      </c>
      <c r="Y45" s="55">
        <f t="shared" si="13"/>
        <v>8</v>
      </c>
      <c r="Z45" s="22">
        <f t="shared" si="14"/>
        <v>13.852441589865915</v>
      </c>
      <c r="AA45" s="22">
        <f t="shared" si="15"/>
        <v>0.96311039746647886</v>
      </c>
      <c r="AB45" s="53">
        <v>12.702676727748328</v>
      </c>
      <c r="AC45" s="55">
        <f t="shared" si="16"/>
        <v>25</v>
      </c>
      <c r="AD45" s="22">
        <f t="shared" si="17"/>
        <v>6.9587994581247568</v>
      </c>
      <c r="AE45" s="22">
        <f t="shared" si="18"/>
        <v>-0.76030013546881092</v>
      </c>
      <c r="AF45" s="53">
        <v>7.7953908423153733</v>
      </c>
      <c r="AG45" s="55">
        <f t="shared" si="19"/>
        <v>23</v>
      </c>
      <c r="AH45" s="53">
        <f t="shared" si="20"/>
        <v>8.052889738947302</v>
      </c>
      <c r="AI45" s="53">
        <f t="shared" si="21"/>
        <v>-0.48677756526317462</v>
      </c>
      <c r="AJ45" s="5">
        <v>8.5209172406711957</v>
      </c>
      <c r="AM45" s="118">
        <v>10</v>
      </c>
      <c r="AN45" s="118">
        <v>-4</v>
      </c>
      <c r="AO45" s="114" t="s">
        <v>87</v>
      </c>
      <c r="AP45" s="113">
        <v>12.699267693557786</v>
      </c>
      <c r="AQ45" s="133">
        <v>1</v>
      </c>
      <c r="AR45" s="116">
        <v>11</v>
      </c>
      <c r="AS45" s="113">
        <v>12.630360976298684</v>
      </c>
      <c r="AT45" s="116">
        <v>10</v>
      </c>
      <c r="AU45" s="113">
        <v>12.439455593693948</v>
      </c>
      <c r="AV45" s="116">
        <v>7</v>
      </c>
      <c r="AW45" s="113">
        <v>13.356705327803663</v>
      </c>
      <c r="AZ45" s="118">
        <v>10</v>
      </c>
      <c r="BA45" s="114" t="s">
        <v>105</v>
      </c>
      <c r="BB45" s="113">
        <v>12.905181686129543</v>
      </c>
      <c r="BC45" s="133">
        <v>1</v>
      </c>
      <c r="BD45" s="116">
        <v>9</v>
      </c>
      <c r="BE45" s="113">
        <v>13.490117863789997</v>
      </c>
      <c r="BF45" s="116">
        <v>13</v>
      </c>
      <c r="BG45" s="113">
        <v>11.709386321224084</v>
      </c>
      <c r="BH45" s="116">
        <v>6</v>
      </c>
      <c r="BI45" s="113">
        <v>14.126900060619548</v>
      </c>
    </row>
    <row r="46" spans="1:61" x14ac:dyDescent="0.35">
      <c r="A46" t="s">
        <v>89</v>
      </c>
      <c r="B46" t="s">
        <v>88</v>
      </c>
      <c r="C46" t="s">
        <v>3</v>
      </c>
      <c r="D46" t="s">
        <v>3</v>
      </c>
      <c r="E46" t="s">
        <v>3</v>
      </c>
      <c r="F46" t="s">
        <v>3</v>
      </c>
      <c r="G46" s="55">
        <f t="shared" si="0"/>
        <v>1</v>
      </c>
      <c r="H46" s="22">
        <f t="shared" si="1"/>
        <v>15.590448591870462</v>
      </c>
      <c r="I46" s="55">
        <f t="shared" si="2"/>
        <v>4</v>
      </c>
      <c r="J46" s="22">
        <f t="shared" si="3"/>
        <v>15.211516144181846</v>
      </c>
      <c r="K46" s="22">
        <f t="shared" si="4"/>
        <v>1.3028790360454616</v>
      </c>
      <c r="L46" s="53">
        <v>13.714364805690266</v>
      </c>
      <c r="M46" s="55">
        <f t="shared" si="5"/>
        <v>1</v>
      </c>
      <c r="N46" s="22">
        <f t="shared" si="6"/>
        <v>17.591154413512768</v>
      </c>
      <c r="O46" s="22">
        <f t="shared" si="7"/>
        <v>1.8977886033781917</v>
      </c>
      <c r="P46" s="53">
        <v>14.678684762844687</v>
      </c>
      <c r="Q46" s="55">
        <f t="shared" si="8"/>
        <v>14</v>
      </c>
      <c r="R46" s="53">
        <f t="shared" si="9"/>
        <v>12.346901843963087</v>
      </c>
      <c r="S46" s="53">
        <f t="shared" si="10"/>
        <v>0.58672546099077172</v>
      </c>
      <c r="T46" s="5">
        <v>11.734380960639481</v>
      </c>
      <c r="U46" s="3"/>
      <c r="V46" s="3"/>
      <c r="W46" s="55">
        <f t="shared" si="11"/>
        <v>1</v>
      </c>
      <c r="X46" s="22">
        <f t="shared" si="12"/>
        <v>16.471782514512295</v>
      </c>
      <c r="Y46" s="55">
        <f t="shared" si="13"/>
        <v>1</v>
      </c>
      <c r="Z46" s="22">
        <f t="shared" si="14"/>
        <v>17.705970108280962</v>
      </c>
      <c r="AA46" s="22">
        <f t="shared" si="15"/>
        <v>1.9264925270702402</v>
      </c>
      <c r="AB46" s="53">
        <v>16.062563196118131</v>
      </c>
      <c r="AC46" s="55">
        <f t="shared" si="16"/>
        <v>1</v>
      </c>
      <c r="AD46" s="22">
        <f t="shared" si="17"/>
        <v>17.36545905436332</v>
      </c>
      <c r="AE46" s="22">
        <f t="shared" si="18"/>
        <v>1.8413647635908297</v>
      </c>
      <c r="AF46" s="53">
        <v>13.746757698748382</v>
      </c>
      <c r="AG46" s="55">
        <f t="shared" si="19"/>
        <v>13</v>
      </c>
      <c r="AH46" s="53">
        <f t="shared" si="20"/>
        <v>12.216054247272908</v>
      </c>
      <c r="AI46" s="53">
        <f t="shared" si="21"/>
        <v>0.55401356181822714</v>
      </c>
      <c r="AJ46" s="5">
        <v>11.757908388423971</v>
      </c>
      <c r="AM46" s="118">
        <v>11</v>
      </c>
      <c r="AN46" s="118">
        <v>12</v>
      </c>
      <c r="AO46" s="114" t="s">
        <v>59</v>
      </c>
      <c r="AP46" s="113">
        <v>12.178646857744429</v>
      </c>
      <c r="AQ46" s="133">
        <v>0.94000000000000017</v>
      </c>
      <c r="AR46" s="116">
        <v>6</v>
      </c>
      <c r="AS46" s="113">
        <v>14.265915012086747</v>
      </c>
      <c r="AT46" s="116">
        <v>16</v>
      </c>
      <c r="AU46" s="113">
        <v>10.218151155341117</v>
      </c>
      <c r="AV46" s="116">
        <v>17</v>
      </c>
      <c r="AW46" s="113">
        <v>11.925101953866413</v>
      </c>
      <c r="AZ46" s="118">
        <v>11</v>
      </c>
      <c r="BA46" s="114" t="s">
        <v>85</v>
      </c>
      <c r="BB46" s="113">
        <v>12.887395052491694</v>
      </c>
      <c r="BC46" s="133">
        <v>0.96</v>
      </c>
      <c r="BD46" s="116">
        <v>11</v>
      </c>
      <c r="BE46" s="113">
        <v>12.977497664163556</v>
      </c>
      <c r="BF46" s="116">
        <v>12</v>
      </c>
      <c r="BG46" s="113">
        <v>12.872233922011711</v>
      </c>
      <c r="BH46" s="116">
        <v>12</v>
      </c>
      <c r="BI46" s="113">
        <v>12.737512090107934</v>
      </c>
    </row>
    <row r="47" spans="1:61" x14ac:dyDescent="0.35">
      <c r="A47" t="s">
        <v>87</v>
      </c>
      <c r="B47" t="s">
        <v>86</v>
      </c>
      <c r="C47" t="s">
        <v>3</v>
      </c>
      <c r="D47" t="s">
        <v>3</v>
      </c>
      <c r="E47" t="s">
        <v>3</v>
      </c>
      <c r="F47" t="s">
        <v>3</v>
      </c>
      <c r="G47" s="55">
        <f t="shared" si="0"/>
        <v>10</v>
      </c>
      <c r="H47" s="22">
        <f t="shared" si="1"/>
        <v>12.699267693557786</v>
      </c>
      <c r="I47" s="55">
        <f t="shared" si="2"/>
        <v>11</v>
      </c>
      <c r="J47" s="22">
        <f t="shared" si="3"/>
        <v>12.630360976298684</v>
      </c>
      <c r="K47" s="22">
        <f t="shared" si="4"/>
        <v>0.65759024407467104</v>
      </c>
      <c r="L47" s="53">
        <v>11.632529564226857</v>
      </c>
      <c r="M47" s="55">
        <f t="shared" si="5"/>
        <v>10</v>
      </c>
      <c r="N47" s="22">
        <f t="shared" si="6"/>
        <v>12.439455593693948</v>
      </c>
      <c r="O47" s="22">
        <f t="shared" si="7"/>
        <v>0.60986389842348698</v>
      </c>
      <c r="P47" s="53">
        <v>11.141569772321247</v>
      </c>
      <c r="Q47" s="55">
        <f t="shared" si="8"/>
        <v>7</v>
      </c>
      <c r="R47" s="53">
        <f t="shared" si="9"/>
        <v>13.356705327803663</v>
      </c>
      <c r="S47" s="53">
        <f t="shared" si="10"/>
        <v>0.83917633195091579</v>
      </c>
      <c r="T47" s="5">
        <v>12.513525877495983</v>
      </c>
      <c r="U47" s="3"/>
      <c r="V47" s="3"/>
      <c r="W47" s="55">
        <f t="shared" si="11"/>
        <v>6</v>
      </c>
      <c r="X47" s="22">
        <f t="shared" si="12"/>
        <v>13.248572772086785</v>
      </c>
      <c r="Y47" s="55">
        <f t="shared" si="13"/>
        <v>10</v>
      </c>
      <c r="Z47" s="22">
        <f t="shared" si="14"/>
        <v>13.262158312513328</v>
      </c>
      <c r="AA47" s="22">
        <f t="shared" si="15"/>
        <v>0.81553957812833222</v>
      </c>
      <c r="AB47" s="53">
        <v>12.188009511298699</v>
      </c>
      <c r="AC47" s="55">
        <f t="shared" si="16"/>
        <v>9</v>
      </c>
      <c r="AD47" s="22">
        <f t="shared" si="17"/>
        <v>13.344826191481859</v>
      </c>
      <c r="AE47" s="22">
        <f t="shared" si="18"/>
        <v>0.83620654787046467</v>
      </c>
      <c r="AF47" s="53">
        <v>11.447435717400319</v>
      </c>
      <c r="AG47" s="55">
        <f t="shared" si="19"/>
        <v>11</v>
      </c>
      <c r="AH47" s="53">
        <f t="shared" si="20"/>
        <v>13.028894852443539</v>
      </c>
      <c r="AI47" s="53">
        <f t="shared" si="21"/>
        <v>0.75722371311088466</v>
      </c>
      <c r="AJ47" s="5">
        <v>12.38991748588084</v>
      </c>
      <c r="AM47" s="118">
        <v>12</v>
      </c>
      <c r="AN47" s="118">
        <v>7</v>
      </c>
      <c r="AO47" s="114" t="s">
        <v>72</v>
      </c>
      <c r="AP47" s="113">
        <v>11.806399166589079</v>
      </c>
      <c r="AQ47" s="133">
        <v>0.98</v>
      </c>
      <c r="AR47" s="116">
        <v>2</v>
      </c>
      <c r="AS47" s="113">
        <v>16.201984706329423</v>
      </c>
      <c r="AT47" s="116">
        <v>19</v>
      </c>
      <c r="AU47" s="113">
        <v>9.5181602940972283</v>
      </c>
      <c r="AV47" s="116">
        <v>25</v>
      </c>
      <c r="AW47" s="113">
        <v>7.5917058320920905</v>
      </c>
      <c r="AZ47" s="118">
        <v>12</v>
      </c>
      <c r="BA47" s="114" t="s">
        <v>107</v>
      </c>
      <c r="BB47" s="113">
        <v>12.507418693856835</v>
      </c>
      <c r="BC47" s="133">
        <v>0.96</v>
      </c>
      <c r="BD47" s="116">
        <v>13</v>
      </c>
      <c r="BE47" s="113">
        <v>11.494863266784201</v>
      </c>
      <c r="BF47" s="116">
        <v>10</v>
      </c>
      <c r="BG47" s="113">
        <v>13.206602049423708</v>
      </c>
      <c r="BH47" s="116">
        <v>9</v>
      </c>
      <c r="BI47" s="113">
        <v>13.134162836868361</v>
      </c>
    </row>
    <row r="48" spans="1:61" x14ac:dyDescent="0.35">
      <c r="A48" t="s">
        <v>85</v>
      </c>
      <c r="B48" t="s">
        <v>84</v>
      </c>
      <c r="C48" t="s">
        <v>3</v>
      </c>
      <c r="D48" t="s">
        <v>3</v>
      </c>
      <c r="E48" t="s">
        <v>3</v>
      </c>
      <c r="F48" t="s">
        <v>3</v>
      </c>
      <c r="G48" s="55">
        <f t="shared" si="0"/>
        <v>8</v>
      </c>
      <c r="H48" s="22">
        <f t="shared" si="1"/>
        <v>13.187233559081967</v>
      </c>
      <c r="I48" s="55">
        <f t="shared" si="2"/>
        <v>7</v>
      </c>
      <c r="J48" s="22">
        <f t="shared" si="3"/>
        <v>14.125483069101366</v>
      </c>
      <c r="K48" s="22">
        <f t="shared" si="4"/>
        <v>1.0313707672753414</v>
      </c>
      <c r="L48" s="53">
        <v>12.838422918418278</v>
      </c>
      <c r="M48" s="55">
        <f t="shared" si="5"/>
        <v>8</v>
      </c>
      <c r="N48" s="22">
        <f t="shared" si="6"/>
        <v>12.81937476031081</v>
      </c>
      <c r="O48" s="22">
        <f t="shared" si="7"/>
        <v>0.70484369007770242</v>
      </c>
      <c r="P48" s="53">
        <v>11.402419217606742</v>
      </c>
      <c r="Q48" s="55">
        <f t="shared" si="8"/>
        <v>16</v>
      </c>
      <c r="R48" s="53">
        <f t="shared" si="9"/>
        <v>12.046452136585485</v>
      </c>
      <c r="S48" s="53">
        <f t="shared" si="10"/>
        <v>0.51161303414637116</v>
      </c>
      <c r="T48" s="5">
        <v>11.502559753820154</v>
      </c>
      <c r="U48" s="3"/>
      <c r="V48" s="3"/>
      <c r="W48" s="55">
        <f t="shared" si="11"/>
        <v>11</v>
      </c>
      <c r="X48" s="22">
        <f t="shared" si="12"/>
        <v>12.887395052491694</v>
      </c>
      <c r="Y48" s="55">
        <f t="shared" si="13"/>
        <v>11</v>
      </c>
      <c r="Z48" s="22">
        <f t="shared" si="14"/>
        <v>12.977497664163556</v>
      </c>
      <c r="AA48" s="22">
        <f t="shared" si="15"/>
        <v>0.74437441604088883</v>
      </c>
      <c r="AB48" s="53">
        <v>11.939814264812977</v>
      </c>
      <c r="AC48" s="55">
        <f t="shared" si="16"/>
        <v>12</v>
      </c>
      <c r="AD48" s="22">
        <f t="shared" si="17"/>
        <v>12.872233922011711</v>
      </c>
      <c r="AE48" s="22">
        <f t="shared" si="18"/>
        <v>0.71805848050292786</v>
      </c>
      <c r="AF48" s="53">
        <v>11.177169361215508</v>
      </c>
      <c r="AG48" s="55">
        <f t="shared" si="19"/>
        <v>12</v>
      </c>
      <c r="AH48" s="53">
        <f t="shared" si="20"/>
        <v>12.737512090107934</v>
      </c>
      <c r="AI48" s="53">
        <f t="shared" si="21"/>
        <v>0.68437802252698332</v>
      </c>
      <c r="AJ48" s="5">
        <v>12.163358237404864</v>
      </c>
      <c r="AM48" s="118">
        <v>13</v>
      </c>
      <c r="AN48" s="118">
        <v>-1</v>
      </c>
      <c r="AO48" s="114" t="s">
        <v>107</v>
      </c>
      <c r="AP48" s="113">
        <v>11.62629166139104</v>
      </c>
      <c r="AQ48" s="133">
        <v>0.96</v>
      </c>
      <c r="AR48" s="116">
        <v>15</v>
      </c>
      <c r="AS48" s="113">
        <v>11.1854477653948</v>
      </c>
      <c r="AT48" s="116">
        <v>13</v>
      </c>
      <c r="AU48" s="113">
        <v>11.540283430570948</v>
      </c>
      <c r="AV48" s="116">
        <v>10</v>
      </c>
      <c r="AW48" s="113">
        <v>12.679995915023705</v>
      </c>
      <c r="AZ48" s="118">
        <v>13</v>
      </c>
      <c r="BA48" s="114" t="s">
        <v>101</v>
      </c>
      <c r="BB48" s="113">
        <v>11.96865076604799</v>
      </c>
      <c r="BC48" s="133">
        <v>1</v>
      </c>
      <c r="BD48" s="116">
        <v>15</v>
      </c>
      <c r="BE48" s="113">
        <v>11.227232414671379</v>
      </c>
      <c r="BF48" s="116">
        <v>3</v>
      </c>
      <c r="BG48" s="113">
        <v>15.645464435715796</v>
      </c>
      <c r="BH48" s="116">
        <v>27</v>
      </c>
      <c r="BI48" s="113">
        <v>6.0978601294656007</v>
      </c>
    </row>
    <row r="49" spans="1:61" x14ac:dyDescent="0.35">
      <c r="A49" t="s">
        <v>83</v>
      </c>
      <c r="B49" t="s">
        <v>82</v>
      </c>
      <c r="C49" t="s">
        <v>3</v>
      </c>
      <c r="D49" t="s">
        <v>3</v>
      </c>
      <c r="E49" t="s">
        <v>3</v>
      </c>
      <c r="G49" s="55">
        <f t="shared" si="0"/>
        <v>28</v>
      </c>
      <c r="H49" s="22">
        <f t="shared" si="1"/>
        <v>7.0382069220414625</v>
      </c>
      <c r="I49" s="55">
        <f t="shared" si="2"/>
        <v>32</v>
      </c>
      <c r="J49" s="22">
        <f t="shared" si="3"/>
        <v>5.0399284649725056</v>
      </c>
      <c r="K49" s="22">
        <f t="shared" si="4"/>
        <v>-1.2400178837568736</v>
      </c>
      <c r="L49" s="53">
        <v>5.5104528690129513</v>
      </c>
      <c r="M49" s="55">
        <f t="shared" si="5"/>
        <v>18</v>
      </c>
      <c r="N49" s="22">
        <f t="shared" si="6"/>
        <v>9.7566191187377989</v>
      </c>
      <c r="O49" s="22">
        <f t="shared" si="7"/>
        <v>-6.0845220315550126E-2</v>
      </c>
      <c r="P49" s="53">
        <v>9.2995558183641727</v>
      </c>
      <c r="Q49" s="55">
        <f t="shared" si="8"/>
        <v>30</v>
      </c>
      <c r="R49" s="53">
        <f t="shared" si="9"/>
        <v>5.5979394427867017</v>
      </c>
      <c r="S49" s="53">
        <f t="shared" si="10"/>
        <v>-1.1005151393033246</v>
      </c>
      <c r="T49" s="5">
        <v>6.5270115733474743</v>
      </c>
      <c r="U49" s="3"/>
      <c r="V49" s="3"/>
      <c r="W49" s="55">
        <f t="shared" si="11"/>
        <v>31</v>
      </c>
      <c r="X49" s="22">
        <f t="shared" si="12"/>
        <v>4.6514110624832234</v>
      </c>
      <c r="Y49" s="55">
        <f t="shared" si="13"/>
        <v>30</v>
      </c>
      <c r="Z49" s="22">
        <f t="shared" si="14"/>
        <v>4.5425085124581797</v>
      </c>
      <c r="AA49" s="22">
        <f t="shared" si="15"/>
        <v>-1.3643728718854551</v>
      </c>
      <c r="AB49" s="53">
        <v>4.5853582704617395</v>
      </c>
      <c r="AC49" s="55">
        <f t="shared" si="16"/>
        <v>31</v>
      </c>
      <c r="AD49" s="22">
        <f t="shared" si="17"/>
        <v>2.8678921333272047</v>
      </c>
      <c r="AE49" s="22">
        <f t="shared" si="18"/>
        <v>-1.7830269666681988</v>
      </c>
      <c r="AF49" s="53">
        <v>5.4558802586945641</v>
      </c>
      <c r="AG49" s="55">
        <f t="shared" si="19"/>
        <v>20</v>
      </c>
      <c r="AH49" s="53">
        <f t="shared" si="20"/>
        <v>8.4362540208453431</v>
      </c>
      <c r="AI49" s="53">
        <f t="shared" si="21"/>
        <v>-0.39093649478866421</v>
      </c>
      <c r="AJ49" s="5">
        <v>8.8189950092500933</v>
      </c>
      <c r="AM49" s="118">
        <v>14</v>
      </c>
      <c r="AN49" s="118">
        <v>8</v>
      </c>
      <c r="AO49" s="114" t="s">
        <v>178</v>
      </c>
      <c r="AP49" s="113">
        <v>11.565950817388382</v>
      </c>
      <c r="AQ49" s="133">
        <v>0.98</v>
      </c>
      <c r="AR49" s="116">
        <v>5</v>
      </c>
      <c r="AS49" s="113">
        <v>14.754191376537385</v>
      </c>
      <c r="AT49" s="116">
        <v>21</v>
      </c>
      <c r="AU49" s="113">
        <v>9.0319799200624971</v>
      </c>
      <c r="AV49" s="116">
        <v>21</v>
      </c>
      <c r="AW49" s="113">
        <v>10.257411493742142</v>
      </c>
      <c r="AZ49" s="118">
        <v>14</v>
      </c>
      <c r="BA49" s="114" t="s">
        <v>76</v>
      </c>
      <c r="BB49" s="113">
        <v>11.353401773476206</v>
      </c>
      <c r="BC49" s="133">
        <v>0.94000000000000017</v>
      </c>
      <c r="BD49" s="116">
        <v>18</v>
      </c>
      <c r="BE49" s="113">
        <v>9.8519624645014545</v>
      </c>
      <c r="BF49" s="116">
        <v>16</v>
      </c>
      <c r="BG49" s="113">
        <v>11.016262147261338</v>
      </c>
      <c r="BH49" s="116">
        <v>2</v>
      </c>
      <c r="BI49" s="113">
        <v>15.03055964385544</v>
      </c>
    </row>
    <row r="50" spans="1:61" x14ac:dyDescent="0.35">
      <c r="A50" t="s">
        <v>81</v>
      </c>
      <c r="B50" t="s">
        <v>80</v>
      </c>
      <c r="C50" t="s">
        <v>3</v>
      </c>
      <c r="D50" t="s">
        <v>3</v>
      </c>
      <c r="E50" t="s">
        <v>3</v>
      </c>
      <c r="G50" s="55">
        <f t="shared" si="0"/>
        <v>21</v>
      </c>
      <c r="H50" s="22">
        <f t="shared" si="1"/>
        <v>8.9048274071115365</v>
      </c>
      <c r="I50" s="55">
        <f t="shared" si="2"/>
        <v>26</v>
      </c>
      <c r="J50" s="22">
        <f t="shared" si="3"/>
        <v>6.6793679899576492</v>
      </c>
      <c r="K50" s="22">
        <f t="shared" si="4"/>
        <v>-0.83015800251058769</v>
      </c>
      <c r="L50" s="53">
        <v>6.832745702016549</v>
      </c>
      <c r="M50" s="55">
        <f t="shared" si="5"/>
        <v>23</v>
      </c>
      <c r="N50" s="22">
        <f t="shared" si="6"/>
        <v>8.783217112421589</v>
      </c>
      <c r="O50" s="22">
        <f t="shared" si="7"/>
        <v>-0.30419572189460276</v>
      </c>
      <c r="P50" s="53">
        <v>8.6312258268861868</v>
      </c>
      <c r="Q50" s="55">
        <f t="shared" si="8"/>
        <v>6</v>
      </c>
      <c r="R50" s="53">
        <f t="shared" si="9"/>
        <v>13.598966830799208</v>
      </c>
      <c r="S50" s="53">
        <f t="shared" si="10"/>
        <v>0.89974170769980188</v>
      </c>
      <c r="T50" s="5">
        <v>12.700450186660671</v>
      </c>
      <c r="U50" s="3"/>
      <c r="V50" s="3"/>
      <c r="W50" s="55">
        <f t="shared" si="11"/>
        <v>25</v>
      </c>
      <c r="X50" s="22">
        <f t="shared" si="12"/>
        <v>8.139394727851359</v>
      </c>
      <c r="Y50" s="55">
        <f t="shared" si="13"/>
        <v>28</v>
      </c>
      <c r="Z50" s="22">
        <f t="shared" si="14"/>
        <v>5.9736363184984089</v>
      </c>
      <c r="AA50" s="22">
        <f t="shared" si="15"/>
        <v>-1.0065909203753978</v>
      </c>
      <c r="AB50" s="53">
        <v>5.8331567302484171</v>
      </c>
      <c r="AC50" s="55">
        <f t="shared" si="16"/>
        <v>20</v>
      </c>
      <c r="AD50" s="22">
        <f t="shared" si="17"/>
        <v>8.480294500865897</v>
      </c>
      <c r="AE50" s="22">
        <f t="shared" si="18"/>
        <v>-0.37992637478352592</v>
      </c>
      <c r="AF50" s="53">
        <v>8.6655043581710878</v>
      </c>
      <c r="AG50" s="55">
        <f t="shared" si="19"/>
        <v>15</v>
      </c>
      <c r="AH50" s="53">
        <f t="shared" si="20"/>
        <v>11.78911200052818</v>
      </c>
      <c r="AI50" s="53">
        <f t="shared" si="21"/>
        <v>0.44727800013204483</v>
      </c>
      <c r="AJ50" s="5">
        <v>11.425947383628078</v>
      </c>
      <c r="AM50" s="118">
        <v>15</v>
      </c>
      <c r="AN50" s="118">
        <v>2</v>
      </c>
      <c r="AO50" s="114" t="s">
        <v>109</v>
      </c>
      <c r="AP50" s="113">
        <v>11.219626346995112</v>
      </c>
      <c r="AQ50" s="133">
        <v>1</v>
      </c>
      <c r="AR50" s="116">
        <v>20</v>
      </c>
      <c r="AS50" s="113">
        <v>8.8986076526052784</v>
      </c>
      <c r="AT50" s="116">
        <v>7</v>
      </c>
      <c r="AU50" s="113">
        <v>13.031058474799924</v>
      </c>
      <c r="AV50" s="116">
        <v>15</v>
      </c>
      <c r="AW50" s="113">
        <v>12.238799480165149</v>
      </c>
      <c r="AZ50" s="118">
        <v>15</v>
      </c>
      <c r="BA50" s="114" t="s">
        <v>57</v>
      </c>
      <c r="BB50" s="113">
        <v>11.287964010559127</v>
      </c>
      <c r="BC50" s="133">
        <v>0.96</v>
      </c>
      <c r="BD50" s="116">
        <v>12</v>
      </c>
      <c r="BE50" s="113">
        <v>11.515252636500405</v>
      </c>
      <c r="BF50" s="116">
        <v>11</v>
      </c>
      <c r="BG50" s="113">
        <v>13.104691280983136</v>
      </c>
      <c r="BH50" s="116">
        <v>25</v>
      </c>
      <c r="BI50" s="113">
        <v>7.199932217828553</v>
      </c>
    </row>
    <row r="51" spans="1:61" x14ac:dyDescent="0.35">
      <c r="A51" t="s">
        <v>79</v>
      </c>
      <c r="B51" t="s">
        <v>78</v>
      </c>
      <c r="C51" t="s">
        <v>77</v>
      </c>
      <c r="E51" t="s">
        <v>1</v>
      </c>
      <c r="F51" t="s">
        <v>3</v>
      </c>
      <c r="G51" s="55">
        <f t="shared" si="0"/>
        <v>32</v>
      </c>
      <c r="H51" s="22">
        <f t="shared" si="1"/>
        <v>6.0414020693202595</v>
      </c>
      <c r="I51" s="55">
        <f t="shared" si="2"/>
        <v>30</v>
      </c>
      <c r="J51" s="22">
        <f t="shared" si="3"/>
        <v>5.5244543193898554</v>
      </c>
      <c r="K51" s="22">
        <f t="shared" si="4"/>
        <v>-1.1188864201525361</v>
      </c>
      <c r="L51" s="53">
        <v>5.9012480492784825</v>
      </c>
      <c r="M51" s="55">
        <f t="shared" si="5"/>
        <v>33</v>
      </c>
      <c r="N51" s="22">
        <f t="shared" si="6"/>
        <v>4.5369639306096232</v>
      </c>
      <c r="O51" s="22">
        <f t="shared" si="7"/>
        <v>-1.3657590173475942</v>
      </c>
      <c r="P51" s="53">
        <v>5.7157825317222075</v>
      </c>
      <c r="Q51" s="55">
        <f t="shared" si="8"/>
        <v>22</v>
      </c>
      <c r="R51" s="53">
        <f t="shared" si="9"/>
        <v>10.08417384660234</v>
      </c>
      <c r="S51" s="53">
        <f t="shared" si="10"/>
        <v>2.1043461650584894E-2</v>
      </c>
      <c r="T51" s="5">
        <v>9.9885036235289526</v>
      </c>
      <c r="U51" s="62"/>
      <c r="V51" s="62"/>
      <c r="W51" s="55">
        <f t="shared" si="11"/>
        <v>33</v>
      </c>
      <c r="X51" s="22">
        <f t="shared" si="12"/>
        <v>3.5343290196443697</v>
      </c>
      <c r="Y51" s="55">
        <f t="shared" si="13"/>
        <v>33</v>
      </c>
      <c r="Z51" s="22">
        <f t="shared" si="14"/>
        <v>3.162570039948803</v>
      </c>
      <c r="AA51" s="22">
        <f t="shared" si="15"/>
        <v>-1.7093574900127992</v>
      </c>
      <c r="AB51" s="53">
        <v>3.3821917235396697</v>
      </c>
      <c r="AC51" s="55">
        <f t="shared" si="16"/>
        <v>32</v>
      </c>
      <c r="AD51" s="22">
        <f t="shared" si="17"/>
        <v>2.5748953423750782</v>
      </c>
      <c r="AE51" s="22">
        <f t="shared" si="18"/>
        <v>-1.8562761644062304</v>
      </c>
      <c r="AF51" s="53">
        <v>5.2883210746366958</v>
      </c>
      <c r="AG51" s="55">
        <f t="shared" si="19"/>
        <v>26</v>
      </c>
      <c r="AH51" s="53">
        <f t="shared" si="20"/>
        <v>6.1967143335740849</v>
      </c>
      <c r="AI51" s="53">
        <f t="shared" si="21"/>
        <v>-0.95082141660647879</v>
      </c>
      <c r="AJ51" s="5">
        <v>7.0776825705413664</v>
      </c>
      <c r="AM51" s="118">
        <v>16</v>
      </c>
      <c r="AN51" s="118">
        <v>2</v>
      </c>
      <c r="AO51" s="114" t="s">
        <v>95</v>
      </c>
      <c r="AP51" s="113">
        <v>11.024428621793657</v>
      </c>
      <c r="AQ51" s="133">
        <v>0.92000000000000015</v>
      </c>
      <c r="AR51" s="116">
        <v>17</v>
      </c>
      <c r="AS51" s="113">
        <v>10.7636766411648</v>
      </c>
      <c r="AT51" s="116">
        <v>14</v>
      </c>
      <c r="AU51" s="113">
        <v>11.443307111372015</v>
      </c>
      <c r="AV51" s="116">
        <v>20</v>
      </c>
      <c r="AW51" s="113">
        <v>10.708175603894647</v>
      </c>
      <c r="AZ51" s="118">
        <v>16</v>
      </c>
      <c r="BA51" s="114" t="s">
        <v>74</v>
      </c>
      <c r="BB51" s="113">
        <v>10.469199052460725</v>
      </c>
      <c r="BC51" s="133">
        <v>1</v>
      </c>
      <c r="BD51" s="116">
        <v>17</v>
      </c>
      <c r="BE51" s="113">
        <v>10.463015272399137</v>
      </c>
      <c r="BF51" s="116">
        <v>18</v>
      </c>
      <c r="BG51" s="113">
        <v>9.7866370888033956</v>
      </c>
      <c r="BH51" s="116">
        <v>14</v>
      </c>
      <c r="BI51" s="113">
        <v>11.846690539898562</v>
      </c>
    </row>
    <row r="52" spans="1:61" x14ac:dyDescent="0.35">
      <c r="A52" t="s">
        <v>76</v>
      </c>
      <c r="B52" t="s">
        <v>75</v>
      </c>
      <c r="C52" t="s">
        <v>3</v>
      </c>
      <c r="D52" t="s">
        <v>3</v>
      </c>
      <c r="E52" t="s">
        <v>3</v>
      </c>
      <c r="G52" s="55">
        <f t="shared" si="0"/>
        <v>23</v>
      </c>
      <c r="H52" s="22">
        <f t="shared" si="1"/>
        <v>8.1279137881331707</v>
      </c>
      <c r="I52" s="55">
        <f t="shared" si="2"/>
        <v>25</v>
      </c>
      <c r="J52" s="22">
        <f t="shared" si="3"/>
        <v>6.7027728457428317</v>
      </c>
      <c r="K52" s="22">
        <f t="shared" si="4"/>
        <v>-0.82430678856429207</v>
      </c>
      <c r="L52" s="53">
        <v>6.8516229296242646</v>
      </c>
      <c r="M52" s="55">
        <f t="shared" si="5"/>
        <v>30</v>
      </c>
      <c r="N52" s="22">
        <f t="shared" si="6"/>
        <v>6.684100243474882</v>
      </c>
      <c r="O52" s="22">
        <f t="shared" si="7"/>
        <v>-0.82897493913127951</v>
      </c>
      <c r="P52" s="53">
        <v>7.1899890613655755</v>
      </c>
      <c r="Q52" s="55">
        <f t="shared" si="8"/>
        <v>5</v>
      </c>
      <c r="R52" s="53">
        <f t="shared" si="9"/>
        <v>13.865822762230419</v>
      </c>
      <c r="S52" s="53">
        <f t="shared" si="10"/>
        <v>0.96645569055760472</v>
      </c>
      <c r="T52" s="5">
        <v>12.906351083057718</v>
      </c>
      <c r="U52" s="3"/>
      <c r="V52" s="3"/>
      <c r="W52" s="55">
        <f t="shared" si="11"/>
        <v>14</v>
      </c>
      <c r="X52" s="22">
        <f t="shared" si="12"/>
        <v>11.353401773476206</v>
      </c>
      <c r="Y52" s="55">
        <f t="shared" si="13"/>
        <v>18</v>
      </c>
      <c r="Z52" s="22">
        <f t="shared" si="14"/>
        <v>9.8519624645014545</v>
      </c>
      <c r="AA52" s="22">
        <f t="shared" si="15"/>
        <v>-3.7009383874636197E-2</v>
      </c>
      <c r="AB52" s="53">
        <v>9.2146642176355815</v>
      </c>
      <c r="AC52" s="55">
        <f t="shared" si="16"/>
        <v>16</v>
      </c>
      <c r="AD52" s="22">
        <f t="shared" si="17"/>
        <v>11.016262147261338</v>
      </c>
      <c r="AE52" s="22">
        <f t="shared" si="18"/>
        <v>0.25406553681533461</v>
      </c>
      <c r="AF52" s="53">
        <v>10.115775087233789</v>
      </c>
      <c r="AG52" s="55">
        <f t="shared" si="19"/>
        <v>2</v>
      </c>
      <c r="AH52" s="53">
        <f t="shared" si="20"/>
        <v>15.03055964385544</v>
      </c>
      <c r="AI52" s="53">
        <f t="shared" si="21"/>
        <v>1.2576399109638599</v>
      </c>
      <c r="AJ52" s="5">
        <v>13.946274722692191</v>
      </c>
      <c r="AM52" s="118">
        <v>17</v>
      </c>
      <c r="AN52" s="118">
        <v>-13</v>
      </c>
      <c r="AO52" s="114" t="s">
        <v>41</v>
      </c>
      <c r="AP52" s="113">
        <v>10.821062917683863</v>
      </c>
      <c r="AQ52" s="133">
        <v>1</v>
      </c>
      <c r="AR52" s="116">
        <v>9</v>
      </c>
      <c r="AS52" s="113">
        <v>13.608915068002267</v>
      </c>
      <c r="AT52" s="116">
        <v>12</v>
      </c>
      <c r="AU52" s="113">
        <v>11.704081749122738</v>
      </c>
      <c r="AV52" s="116">
        <v>31</v>
      </c>
      <c r="AW52" s="113">
        <v>3.4793209541693013</v>
      </c>
      <c r="AZ52" s="118">
        <v>17</v>
      </c>
      <c r="BA52" s="114" t="s">
        <v>109</v>
      </c>
      <c r="BB52" s="113">
        <v>10.100760409910098</v>
      </c>
      <c r="BC52" s="133">
        <v>1</v>
      </c>
      <c r="BD52" s="116">
        <v>21</v>
      </c>
      <c r="BE52" s="113">
        <v>9.2568219604874216</v>
      </c>
      <c r="BF52" s="116">
        <v>14</v>
      </c>
      <c r="BG52" s="113">
        <v>11.463245083750909</v>
      </c>
      <c r="BH52" s="116">
        <v>19</v>
      </c>
      <c r="BI52" s="113">
        <v>9.0636679610738184</v>
      </c>
    </row>
    <row r="53" spans="1:61" x14ac:dyDescent="0.35">
      <c r="A53" t="s">
        <v>74</v>
      </c>
      <c r="B53" t="s">
        <v>73</v>
      </c>
      <c r="C53" t="s">
        <v>3</v>
      </c>
      <c r="D53" t="s">
        <v>3</v>
      </c>
      <c r="E53" t="s">
        <v>3</v>
      </c>
      <c r="F53" t="s">
        <v>3</v>
      </c>
      <c r="G53" s="55">
        <f t="shared" si="0"/>
        <v>19</v>
      </c>
      <c r="H53" s="22">
        <f t="shared" si="1"/>
        <v>9.5083833825521147</v>
      </c>
      <c r="I53" s="55">
        <f t="shared" si="2"/>
        <v>18</v>
      </c>
      <c r="J53" s="22">
        <f t="shared" si="3"/>
        <v>10.178301666561582</v>
      </c>
      <c r="K53" s="22">
        <f t="shared" si="4"/>
        <v>4.4575416640395764E-2</v>
      </c>
      <c r="L53" s="53">
        <v>9.6548168142585418</v>
      </c>
      <c r="M53" s="55">
        <f t="shared" si="5"/>
        <v>27</v>
      </c>
      <c r="N53" s="22">
        <f t="shared" si="6"/>
        <v>7.8126176861772931</v>
      </c>
      <c r="O53" s="22">
        <f t="shared" si="7"/>
        <v>-0.54684557845567672</v>
      </c>
      <c r="P53" s="53">
        <v>7.9648200643531029</v>
      </c>
      <c r="Q53" s="55">
        <f t="shared" si="8"/>
        <v>18</v>
      </c>
      <c r="R53" s="53">
        <f t="shared" si="9"/>
        <v>11.560078207282821</v>
      </c>
      <c r="S53" s="53">
        <f t="shared" si="10"/>
        <v>0.3900195518207053</v>
      </c>
      <c r="T53" s="5">
        <v>11.12728299871686</v>
      </c>
      <c r="U53" s="3"/>
      <c r="V53" s="3"/>
      <c r="W53" s="55">
        <f t="shared" si="11"/>
        <v>16</v>
      </c>
      <c r="X53" s="22">
        <f t="shared" si="12"/>
        <v>10.469199052460725</v>
      </c>
      <c r="Y53" s="55">
        <f t="shared" si="13"/>
        <v>17</v>
      </c>
      <c r="Z53" s="22">
        <f t="shared" si="14"/>
        <v>10.463015272399137</v>
      </c>
      <c r="AA53" s="22">
        <f t="shared" si="15"/>
        <v>0.11575381809978436</v>
      </c>
      <c r="AB53" s="53">
        <v>9.7474403605663262</v>
      </c>
      <c r="AC53" s="55">
        <f t="shared" si="16"/>
        <v>18</v>
      </c>
      <c r="AD53" s="22">
        <f t="shared" si="17"/>
        <v>9.7866370888033956</v>
      </c>
      <c r="AE53" s="22">
        <f t="shared" si="18"/>
        <v>-5.3340727799151007E-2</v>
      </c>
      <c r="AF53" s="53">
        <v>9.4125763565487635</v>
      </c>
      <c r="AG53" s="55">
        <f t="shared" si="19"/>
        <v>14</v>
      </c>
      <c r="AH53" s="53">
        <f t="shared" si="20"/>
        <v>11.846690539898562</v>
      </c>
      <c r="AI53" s="53">
        <f t="shared" si="21"/>
        <v>0.46167263497464045</v>
      </c>
      <c r="AJ53" s="5">
        <v>11.470716506219734</v>
      </c>
      <c r="AM53" s="118">
        <v>18</v>
      </c>
      <c r="AN53" s="118">
        <v>-11</v>
      </c>
      <c r="AO53" s="114" t="s">
        <v>55</v>
      </c>
      <c r="AP53" s="113">
        <v>10.44475311410647</v>
      </c>
      <c r="AQ53" s="133">
        <v>0.96</v>
      </c>
      <c r="AR53" s="116">
        <v>19</v>
      </c>
      <c r="AS53" s="113">
        <v>9.8270637164905761</v>
      </c>
      <c r="AT53" s="116">
        <v>17</v>
      </c>
      <c r="AU53" s="113">
        <v>10.001562976087751</v>
      </c>
      <c r="AV53" s="116">
        <v>12</v>
      </c>
      <c r="AW53" s="113">
        <v>12.566512185375693</v>
      </c>
      <c r="AZ53" s="118">
        <v>18</v>
      </c>
      <c r="BA53" s="114" t="s">
        <v>95</v>
      </c>
      <c r="BB53" s="113">
        <v>10.085297712650279</v>
      </c>
      <c r="BC53" s="133">
        <v>0.92000000000000015</v>
      </c>
      <c r="BD53" s="116">
        <v>22</v>
      </c>
      <c r="BE53" s="113">
        <v>8.4473263300549544</v>
      </c>
      <c r="BF53" s="116">
        <v>15</v>
      </c>
      <c r="BG53" s="113">
        <v>11.114371688786147</v>
      </c>
      <c r="BH53" s="116">
        <v>18</v>
      </c>
      <c r="BI53" s="113">
        <v>11.303092525569191</v>
      </c>
    </row>
    <row r="54" spans="1:61" x14ac:dyDescent="0.35">
      <c r="A54" t="s">
        <v>72</v>
      </c>
      <c r="B54" t="s">
        <v>71</v>
      </c>
      <c r="C54" t="s">
        <v>3</v>
      </c>
      <c r="E54" t="s">
        <v>3</v>
      </c>
      <c r="F54" t="s">
        <v>3</v>
      </c>
      <c r="G54" s="55">
        <f t="shared" si="0"/>
        <v>12</v>
      </c>
      <c r="H54" s="22">
        <f t="shared" si="1"/>
        <v>11.806399166589079</v>
      </c>
      <c r="I54" s="55">
        <f t="shared" si="2"/>
        <v>2</v>
      </c>
      <c r="J54" s="22">
        <f t="shared" si="3"/>
        <v>16.201984706329423</v>
      </c>
      <c r="K54" s="22">
        <f t="shared" si="4"/>
        <v>1.5504961765823557</v>
      </c>
      <c r="L54" s="53">
        <v>14.513228966937682</v>
      </c>
      <c r="M54" s="55">
        <f t="shared" si="5"/>
        <v>19</v>
      </c>
      <c r="N54" s="22">
        <f t="shared" si="6"/>
        <v>9.5181602940972283</v>
      </c>
      <c r="O54" s="22">
        <f t="shared" si="7"/>
        <v>-0.12045992647569301</v>
      </c>
      <c r="P54" s="53">
        <v>9.1358319065520242</v>
      </c>
      <c r="Q54" s="55">
        <f t="shared" si="8"/>
        <v>25</v>
      </c>
      <c r="R54" s="53">
        <f t="shared" si="9"/>
        <v>7.5917058320920905</v>
      </c>
      <c r="S54" s="53">
        <f t="shared" si="10"/>
        <v>-0.60207354197697738</v>
      </c>
      <c r="T54" s="5">
        <v>8.0653633145382244</v>
      </c>
      <c r="U54" s="3"/>
      <c r="V54" s="3"/>
      <c r="W54" s="55">
        <f t="shared" si="11"/>
        <v>19</v>
      </c>
      <c r="X54" s="22">
        <f t="shared" si="12"/>
        <v>10.044090818334094</v>
      </c>
      <c r="Y54" s="55">
        <f t="shared" si="13"/>
        <v>4</v>
      </c>
      <c r="Z54" s="22">
        <f t="shared" si="14"/>
        <v>14.470086993170217</v>
      </c>
      <c r="AA54" s="22">
        <f t="shared" si="15"/>
        <v>1.1175217482925544</v>
      </c>
      <c r="AB54" s="53">
        <v>13.241200945980005</v>
      </c>
      <c r="AC54" s="55">
        <f t="shared" si="16"/>
        <v>22</v>
      </c>
      <c r="AD54" s="22">
        <f t="shared" si="17"/>
        <v>8.2454002085441935</v>
      </c>
      <c r="AE54" s="22">
        <f t="shared" si="18"/>
        <v>-0.43864994786395139</v>
      </c>
      <c r="AF54" s="53">
        <v>8.5311728665756537</v>
      </c>
      <c r="AG54" s="55">
        <f t="shared" si="19"/>
        <v>30</v>
      </c>
      <c r="AH54" s="53">
        <f t="shared" si="20"/>
        <v>4.7894796882416548</v>
      </c>
      <c r="AI54" s="53">
        <f t="shared" si="21"/>
        <v>-1.3026300779395863</v>
      </c>
      <c r="AJ54" s="5">
        <v>5.9835134401496965</v>
      </c>
      <c r="AM54" s="118">
        <v>19</v>
      </c>
      <c r="AN54" s="118">
        <v>-3</v>
      </c>
      <c r="AO54" s="114" t="s">
        <v>74</v>
      </c>
      <c r="AP54" s="113">
        <v>9.5083833825521147</v>
      </c>
      <c r="AQ54" s="133">
        <v>0.98</v>
      </c>
      <c r="AR54" s="116">
        <v>18</v>
      </c>
      <c r="AS54" s="113">
        <v>10.178301666561582</v>
      </c>
      <c r="AT54" s="116">
        <v>27</v>
      </c>
      <c r="AU54" s="113">
        <v>7.8126176861772931</v>
      </c>
      <c r="AV54" s="116">
        <v>18</v>
      </c>
      <c r="AW54" s="113">
        <v>11.560078207282821</v>
      </c>
      <c r="AZ54" s="118">
        <v>19</v>
      </c>
      <c r="BA54" s="114" t="s">
        <v>72</v>
      </c>
      <c r="BB54" s="113">
        <v>10.044090818334094</v>
      </c>
      <c r="BC54" s="133">
        <v>0.96</v>
      </c>
      <c r="BD54" s="116">
        <v>4</v>
      </c>
      <c r="BE54" s="113">
        <v>14.470086993170217</v>
      </c>
      <c r="BF54" s="116">
        <v>22</v>
      </c>
      <c r="BG54" s="113">
        <v>8.2454002085441935</v>
      </c>
      <c r="BH54" s="116">
        <v>30</v>
      </c>
      <c r="BI54" s="113">
        <v>4.7894796882416548</v>
      </c>
    </row>
    <row r="55" spans="1:61" x14ac:dyDescent="0.35">
      <c r="A55" t="s">
        <v>178</v>
      </c>
      <c r="B55" t="s">
        <v>69</v>
      </c>
      <c r="C55" t="s">
        <v>3</v>
      </c>
      <c r="E55" t="s">
        <v>3</v>
      </c>
      <c r="F55" t="s">
        <v>3</v>
      </c>
      <c r="G55" s="55">
        <f t="shared" si="0"/>
        <v>14</v>
      </c>
      <c r="H55" s="22">
        <f t="shared" si="1"/>
        <v>11.565950817388382</v>
      </c>
      <c r="I55" s="55">
        <f t="shared" si="2"/>
        <v>5</v>
      </c>
      <c r="J55" s="22">
        <f t="shared" si="3"/>
        <v>14.754191376537385</v>
      </c>
      <c r="K55" s="22">
        <f t="shared" si="4"/>
        <v>1.1885478441343464</v>
      </c>
      <c r="L55" s="53">
        <v>13.345508709813972</v>
      </c>
      <c r="M55" s="55">
        <f t="shared" si="5"/>
        <v>21</v>
      </c>
      <c r="N55" s="22">
        <f t="shared" si="6"/>
        <v>9.0319799200624971</v>
      </c>
      <c r="O55" s="22">
        <f t="shared" si="7"/>
        <v>-0.24200501998437557</v>
      </c>
      <c r="P55" s="53">
        <v>8.8020243705833323</v>
      </c>
      <c r="Q55" s="55">
        <f t="shared" si="8"/>
        <v>21</v>
      </c>
      <c r="R55" s="53">
        <f t="shared" si="9"/>
        <v>10.257411493742142</v>
      </c>
      <c r="S55" s="53">
        <f t="shared" si="10"/>
        <v>6.4352873435535585E-2</v>
      </c>
      <c r="T55" s="5">
        <v>10.12217045508295</v>
      </c>
      <c r="U55" s="3"/>
      <c r="V55" s="3"/>
      <c r="W55" s="55">
        <f t="shared" si="11"/>
        <v>22</v>
      </c>
      <c r="X55" s="22">
        <f t="shared" si="12"/>
        <v>9.4407766348310957</v>
      </c>
      <c r="Y55" s="55">
        <f t="shared" si="13"/>
        <v>5</v>
      </c>
      <c r="Z55" s="22">
        <f t="shared" si="14"/>
        <v>14.150040475193176</v>
      </c>
      <c r="AA55" s="22">
        <f t="shared" si="15"/>
        <v>1.0375101187982942</v>
      </c>
      <c r="AB55" s="53">
        <v>12.962152806109948</v>
      </c>
      <c r="AC55" s="55">
        <f t="shared" si="16"/>
        <v>26</v>
      </c>
      <c r="AD55" s="22">
        <f t="shared" si="17"/>
        <v>6.9173281838831029</v>
      </c>
      <c r="AE55" s="22">
        <f t="shared" si="18"/>
        <v>-0.77066795402922428</v>
      </c>
      <c r="AF55" s="53">
        <v>7.77167422463096</v>
      </c>
      <c r="AG55" s="55">
        <f t="shared" si="19"/>
        <v>28</v>
      </c>
      <c r="AH55" s="53">
        <f t="shared" si="20"/>
        <v>5.0691458560029137</v>
      </c>
      <c r="AI55" s="53">
        <f t="shared" si="21"/>
        <v>-1.2327135359992716</v>
      </c>
      <c r="AJ55" s="5">
        <v>6.2009626683891144</v>
      </c>
      <c r="AM55" s="118">
        <v>20</v>
      </c>
      <c r="AN55" s="118">
        <v>4</v>
      </c>
      <c r="AO55" s="114" t="s">
        <v>53</v>
      </c>
      <c r="AP55" s="113">
        <v>9.4063357874250304</v>
      </c>
      <c r="AQ55" s="133">
        <v>0.8600000000000001</v>
      </c>
      <c r="AR55" s="116">
        <v>23</v>
      </c>
      <c r="AS55" s="113">
        <v>7.026502126128884</v>
      </c>
      <c r="AT55" s="116">
        <v>15</v>
      </c>
      <c r="AU55" s="113">
        <v>10.242540495947766</v>
      </c>
      <c r="AV55" s="116">
        <v>13</v>
      </c>
      <c r="AW55" s="113">
        <v>12.493593692971851</v>
      </c>
      <c r="AZ55" s="118">
        <v>20</v>
      </c>
      <c r="BA55" s="114" t="s">
        <v>91</v>
      </c>
      <c r="BB55" s="113">
        <v>9.9350743669857291</v>
      </c>
      <c r="BC55" s="133">
        <v>0.80000000000000016</v>
      </c>
      <c r="BD55" s="116">
        <v>8</v>
      </c>
      <c r="BE55" s="113">
        <v>13.852441589865915</v>
      </c>
      <c r="BF55" s="116">
        <v>25</v>
      </c>
      <c r="BG55" s="113">
        <v>6.9587994581247568</v>
      </c>
      <c r="BH55" s="116">
        <v>23</v>
      </c>
      <c r="BI55" s="113">
        <v>8.052889738947302</v>
      </c>
    </row>
    <row r="56" spans="1:61" x14ac:dyDescent="0.35">
      <c r="A56" t="s">
        <v>68</v>
      </c>
      <c r="B56" t="s">
        <v>67</v>
      </c>
      <c r="C56" t="s">
        <v>3</v>
      </c>
      <c r="D56" t="s">
        <v>3</v>
      </c>
      <c r="E56" t="s">
        <v>2</v>
      </c>
      <c r="G56" s="55">
        <f t="shared" si="0"/>
        <v>24</v>
      </c>
      <c r="H56" s="22">
        <f t="shared" si="1"/>
        <v>7.8256662446665048</v>
      </c>
      <c r="I56" s="55">
        <f t="shared" si="2"/>
        <v>27</v>
      </c>
      <c r="J56" s="22">
        <f t="shared" si="3"/>
        <v>6.3175586030822561</v>
      </c>
      <c r="K56" s="22">
        <f t="shared" si="4"/>
        <v>-0.92061034922943608</v>
      </c>
      <c r="L56" s="53">
        <v>6.5409277045316498</v>
      </c>
      <c r="M56" s="55">
        <f t="shared" si="5"/>
        <v>22</v>
      </c>
      <c r="N56" s="22">
        <f t="shared" si="6"/>
        <v>8.8837859216289772</v>
      </c>
      <c r="O56" s="22">
        <f t="shared" si="7"/>
        <v>-0.27905351959275587</v>
      </c>
      <c r="P56" s="53">
        <v>8.7002755627244035</v>
      </c>
      <c r="Q56" s="55">
        <f t="shared" si="8"/>
        <v>23</v>
      </c>
      <c r="R56" s="53">
        <f t="shared" si="9"/>
        <v>8.7256421739100585</v>
      </c>
      <c r="S56" s="53">
        <f t="shared" si="10"/>
        <v>-0.31858945652248555</v>
      </c>
      <c r="T56" s="5">
        <v>8.940286753508861</v>
      </c>
      <c r="U56" s="3"/>
      <c r="V56" s="3"/>
      <c r="W56" s="55">
        <f t="shared" si="11"/>
        <v>34</v>
      </c>
      <c r="X56" s="22">
        <f t="shared" si="12"/>
        <v>3.5047869749809295</v>
      </c>
      <c r="Y56" s="55">
        <f t="shared" si="13"/>
        <v>34</v>
      </c>
      <c r="Z56" s="22">
        <f t="shared" si="14"/>
        <v>2.2992886490623565</v>
      </c>
      <c r="AA56" s="22">
        <f t="shared" si="15"/>
        <v>-1.9251778377344109</v>
      </c>
      <c r="AB56" s="53">
        <v>2.6294978094362857</v>
      </c>
      <c r="AC56" s="55">
        <f t="shared" si="16"/>
        <v>29</v>
      </c>
      <c r="AD56" s="22">
        <f t="shared" si="17"/>
        <v>5.3548030592540137</v>
      </c>
      <c r="AE56" s="22">
        <f t="shared" si="18"/>
        <v>-1.1612992351864966</v>
      </c>
      <c r="AF56" s="53">
        <v>6.8780964004439795</v>
      </c>
      <c r="AG56" s="55">
        <f t="shared" si="19"/>
        <v>34</v>
      </c>
      <c r="AH56" s="53">
        <f t="shared" si="20"/>
        <v>2.2157514582719067</v>
      </c>
      <c r="AI56" s="53">
        <f t="shared" si="21"/>
        <v>-1.9460621354320233</v>
      </c>
      <c r="AJ56" s="5">
        <v>3.9823589144343021</v>
      </c>
      <c r="AM56" s="118">
        <v>21</v>
      </c>
      <c r="AN56" s="118">
        <v>4</v>
      </c>
      <c r="AO56" s="114" t="s">
        <v>81</v>
      </c>
      <c r="AP56" s="113">
        <v>8.9048274071115365</v>
      </c>
      <c r="AQ56" s="133">
        <v>0.92000000000000015</v>
      </c>
      <c r="AR56" s="116">
        <v>26</v>
      </c>
      <c r="AS56" s="113">
        <v>6.6793679899576492</v>
      </c>
      <c r="AT56" s="116">
        <v>23</v>
      </c>
      <c r="AU56" s="113">
        <v>8.783217112421589</v>
      </c>
      <c r="AV56" s="116">
        <v>6</v>
      </c>
      <c r="AW56" s="113">
        <v>13.598966830799208</v>
      </c>
      <c r="AZ56" s="118">
        <v>21</v>
      </c>
      <c r="BA56" s="114" t="s">
        <v>51</v>
      </c>
      <c r="BB56" s="113">
        <v>9.6908468032516275</v>
      </c>
      <c r="BC56" s="133">
        <v>1</v>
      </c>
      <c r="BD56" s="116">
        <v>20</v>
      </c>
      <c r="BE56" s="113">
        <v>9.276649654017481</v>
      </c>
      <c r="BF56" s="116">
        <v>21</v>
      </c>
      <c r="BG56" s="113">
        <v>8.4029790790862915</v>
      </c>
      <c r="BH56" s="116">
        <v>10</v>
      </c>
      <c r="BI56" s="113">
        <v>13.094976550050582</v>
      </c>
    </row>
    <row r="57" spans="1:61" x14ac:dyDescent="0.35">
      <c r="A57" t="s">
        <v>66</v>
      </c>
      <c r="B57" t="s">
        <v>65</v>
      </c>
      <c r="C57" t="s">
        <v>3</v>
      </c>
      <c r="E57" t="s">
        <v>3</v>
      </c>
      <c r="F57" t="s">
        <v>64</v>
      </c>
      <c r="G57" s="55">
        <f t="shared" si="0"/>
        <v>29</v>
      </c>
      <c r="H57" s="22">
        <f t="shared" si="1"/>
        <v>6.8266761404816458</v>
      </c>
      <c r="I57" s="55">
        <f t="shared" si="2"/>
        <v>33</v>
      </c>
      <c r="J57" s="22">
        <f t="shared" si="3"/>
        <v>4.8107605455023155</v>
      </c>
      <c r="K57" s="22">
        <f t="shared" si="4"/>
        <v>-1.2973098636244211</v>
      </c>
      <c r="L57" s="53">
        <v>5.3256170804085965</v>
      </c>
      <c r="M57" s="55">
        <f t="shared" si="5"/>
        <v>25</v>
      </c>
      <c r="N57" s="22">
        <f t="shared" si="6"/>
        <v>8.0832641699532122</v>
      </c>
      <c r="O57" s="22">
        <f t="shared" si="7"/>
        <v>-0.47918395751169707</v>
      </c>
      <c r="P57" s="53">
        <v>8.1506437641418898</v>
      </c>
      <c r="Q57" s="55">
        <f t="shared" si="8"/>
        <v>24</v>
      </c>
      <c r="R57" s="53">
        <f t="shared" si="9"/>
        <v>8.3453312714971748</v>
      </c>
      <c r="S57" s="53">
        <f t="shared" si="10"/>
        <v>-0.41366718212570625</v>
      </c>
      <c r="T57" s="5">
        <v>8.6468461869214632</v>
      </c>
      <c r="U57" s="3"/>
      <c r="V57" s="3"/>
      <c r="W57" s="55">
        <f t="shared" si="11"/>
        <v>27</v>
      </c>
      <c r="X57" s="22">
        <f t="shared" si="12"/>
        <v>6.4720437045591943</v>
      </c>
      <c r="Y57" s="55">
        <f t="shared" si="13"/>
        <v>27</v>
      </c>
      <c r="Z57" s="22">
        <f t="shared" si="14"/>
        <v>6.8709095007420178</v>
      </c>
      <c r="AA57" s="22">
        <f t="shared" si="15"/>
        <v>-0.78227262481449544</v>
      </c>
      <c r="AB57" s="53">
        <v>6.6154880427182086</v>
      </c>
      <c r="AC57" s="55">
        <f t="shared" si="16"/>
        <v>28</v>
      </c>
      <c r="AD57" s="22">
        <f t="shared" si="17"/>
        <v>5.6647635670706062</v>
      </c>
      <c r="AE57" s="22">
        <f t="shared" si="18"/>
        <v>-1.0838091082323484</v>
      </c>
      <c r="AF57" s="53">
        <v>7.0553568052802795</v>
      </c>
      <c r="AG57" s="55">
        <f t="shared" si="19"/>
        <v>24</v>
      </c>
      <c r="AH57" s="53">
        <f t="shared" si="20"/>
        <v>7.2888723871707182</v>
      </c>
      <c r="AI57" s="53">
        <f t="shared" si="21"/>
        <v>-0.67778190320732035</v>
      </c>
      <c r="AJ57" s="5">
        <v>7.9268697560031001</v>
      </c>
      <c r="AM57" s="118">
        <v>22</v>
      </c>
      <c r="AN57" s="118">
        <v>-1</v>
      </c>
      <c r="AO57" s="114" t="s">
        <v>51</v>
      </c>
      <c r="AP57" s="113">
        <v>8.4249376142771535</v>
      </c>
      <c r="AQ57" s="133">
        <v>0.98</v>
      </c>
      <c r="AR57" s="116">
        <v>24</v>
      </c>
      <c r="AS57" s="113">
        <v>6.7473646181035267</v>
      </c>
      <c r="AT57" s="116">
        <v>26</v>
      </c>
      <c r="AU57" s="113">
        <v>7.9129799374718575</v>
      </c>
      <c r="AV57" s="116">
        <v>8</v>
      </c>
      <c r="AW57" s="113">
        <v>12.803998960234999</v>
      </c>
      <c r="AZ57" s="118">
        <v>22</v>
      </c>
      <c r="BA57" s="114" t="s">
        <v>178</v>
      </c>
      <c r="BB57" s="113">
        <v>9.4407766348310957</v>
      </c>
      <c r="BC57" s="133">
        <v>0.96</v>
      </c>
      <c r="BD57" s="116">
        <v>5</v>
      </c>
      <c r="BE57" s="113">
        <v>14.150040475193176</v>
      </c>
      <c r="BF57" s="116">
        <v>26</v>
      </c>
      <c r="BG57" s="113">
        <v>6.9173281838831029</v>
      </c>
      <c r="BH57" s="116">
        <v>28</v>
      </c>
      <c r="BI57" s="113">
        <v>5.0691458560029137</v>
      </c>
    </row>
    <row r="58" spans="1:61" x14ac:dyDescent="0.35">
      <c r="A58" t="s">
        <v>63</v>
      </c>
      <c r="B58" t="s">
        <v>62</v>
      </c>
      <c r="C58" t="s">
        <v>3</v>
      </c>
      <c r="D58" t="s">
        <v>3</v>
      </c>
      <c r="E58" t="s">
        <v>3</v>
      </c>
      <c r="F58" t="s">
        <v>3</v>
      </c>
      <c r="G58" s="55">
        <f t="shared" si="0"/>
        <v>7</v>
      </c>
      <c r="H58" s="22">
        <f t="shared" si="1"/>
        <v>13.590367503482701</v>
      </c>
      <c r="I58" s="55">
        <f t="shared" si="2"/>
        <v>14</v>
      </c>
      <c r="J58" s="22">
        <f t="shared" si="3"/>
        <v>11.44234528875311</v>
      </c>
      <c r="K58" s="22">
        <f t="shared" si="4"/>
        <v>0.36058632218827741</v>
      </c>
      <c r="L58" s="53">
        <v>10.674333421461792</v>
      </c>
      <c r="M58" s="55">
        <f t="shared" si="5"/>
        <v>4</v>
      </c>
      <c r="N58" s="22">
        <f t="shared" si="6"/>
        <v>15.385243365369622</v>
      </c>
      <c r="O58" s="22">
        <f t="shared" si="7"/>
        <v>1.3463108413424056</v>
      </c>
      <c r="P58" s="53">
        <v>13.164123972502756</v>
      </c>
      <c r="Q58" s="55">
        <f t="shared" si="8"/>
        <v>3</v>
      </c>
      <c r="R58" s="53">
        <f t="shared" si="9"/>
        <v>14.296660209168042</v>
      </c>
      <c r="S58" s="53">
        <f t="shared" si="10"/>
        <v>1.0741650522920108</v>
      </c>
      <c r="T58" s="5">
        <v>13.23877695813608</v>
      </c>
      <c r="U58" s="3"/>
      <c r="V58" s="3"/>
      <c r="W58" s="55">
        <f t="shared" si="11"/>
        <v>5</v>
      </c>
      <c r="X58" s="22">
        <f t="shared" si="12"/>
        <v>13.255355067365489</v>
      </c>
      <c r="Y58" s="55">
        <f t="shared" si="13"/>
        <v>14</v>
      </c>
      <c r="Z58" s="22">
        <f t="shared" si="14"/>
        <v>11.379261492485886</v>
      </c>
      <c r="AA58" s="22">
        <f t="shared" si="15"/>
        <v>0.34481537312147148</v>
      </c>
      <c r="AB58" s="53">
        <v>10.546314239883204</v>
      </c>
      <c r="AC58" s="55">
        <f t="shared" si="16"/>
        <v>5</v>
      </c>
      <c r="AD58" s="22">
        <f t="shared" si="17"/>
        <v>14.623443474471674</v>
      </c>
      <c r="AE58" s="22">
        <f t="shared" si="18"/>
        <v>1.1558608686179184</v>
      </c>
      <c r="AF58" s="53">
        <v>12.17865215142286</v>
      </c>
      <c r="AG58" s="55">
        <f t="shared" si="19"/>
        <v>5</v>
      </c>
      <c r="AH58" s="53">
        <f t="shared" si="20"/>
        <v>14.271365402912313</v>
      </c>
      <c r="AI58" s="53">
        <f t="shared" si="21"/>
        <v>1.0678413507280784</v>
      </c>
      <c r="AJ58" s="5">
        <v>13.35597735816499</v>
      </c>
      <c r="AM58" s="118">
        <v>23</v>
      </c>
      <c r="AN58" s="118">
        <v>-9</v>
      </c>
      <c r="AO58" s="114" t="s">
        <v>76</v>
      </c>
      <c r="AP58" s="113">
        <v>8.1279137881331707</v>
      </c>
      <c r="AQ58" s="133">
        <v>0.94000000000000017</v>
      </c>
      <c r="AR58" s="116">
        <v>25</v>
      </c>
      <c r="AS58" s="113">
        <v>6.7027728457428317</v>
      </c>
      <c r="AT58" s="116">
        <v>30</v>
      </c>
      <c r="AU58" s="113">
        <v>6.684100243474882</v>
      </c>
      <c r="AV58" s="116">
        <v>5</v>
      </c>
      <c r="AW58" s="113">
        <v>13.865822762230419</v>
      </c>
      <c r="AZ58" s="118">
        <v>23</v>
      </c>
      <c r="BA58" s="114" t="s">
        <v>59</v>
      </c>
      <c r="BB58" s="113">
        <v>9.2682718330173124</v>
      </c>
      <c r="BC58" s="133">
        <v>0.94000000000000017</v>
      </c>
      <c r="BD58" s="116">
        <v>23</v>
      </c>
      <c r="BE58" s="113">
        <v>8.2326681751314865</v>
      </c>
      <c r="BF58" s="116">
        <v>23</v>
      </c>
      <c r="BG58" s="113">
        <v>7.9750160289245837</v>
      </c>
      <c r="BH58" s="116">
        <v>7</v>
      </c>
      <c r="BI58" s="113">
        <v>13.925990756974423</v>
      </c>
    </row>
    <row r="59" spans="1:61" x14ac:dyDescent="0.35">
      <c r="A59" t="s">
        <v>61</v>
      </c>
      <c r="B59" t="s">
        <v>60</v>
      </c>
      <c r="C59" t="s">
        <v>3</v>
      </c>
      <c r="E59" t="s">
        <v>3</v>
      </c>
      <c r="F59" s="32"/>
      <c r="G59" s="55">
        <f t="shared" si="0"/>
        <v>33</v>
      </c>
      <c r="H59" s="22">
        <f t="shared" si="1"/>
        <v>5.7213669862165535</v>
      </c>
      <c r="I59" s="55">
        <f t="shared" si="2"/>
        <v>34</v>
      </c>
      <c r="J59" s="22">
        <f t="shared" si="3"/>
        <v>3.7694991737633972</v>
      </c>
      <c r="K59" s="22">
        <f t="shared" si="4"/>
        <v>-1.5576252065591507</v>
      </c>
      <c r="L59" s="53">
        <v>4.4857858892298044</v>
      </c>
      <c r="M59" s="55">
        <f t="shared" si="5"/>
        <v>28</v>
      </c>
      <c r="N59" s="22">
        <f t="shared" si="6"/>
        <v>7.4956289153562725</v>
      </c>
      <c r="O59" s="22">
        <f t="shared" si="7"/>
        <v>-0.62609277116093198</v>
      </c>
      <c r="P59" s="53">
        <v>7.7471781228666892</v>
      </c>
      <c r="Q59" s="55">
        <f t="shared" si="8"/>
        <v>29</v>
      </c>
      <c r="R59" s="53">
        <f t="shared" si="9"/>
        <v>6.0765787528434263</v>
      </c>
      <c r="S59" s="53">
        <f t="shared" si="10"/>
        <v>-0.98085531178914331</v>
      </c>
      <c r="T59" s="5">
        <v>6.896320445228211</v>
      </c>
      <c r="U59" s="3"/>
      <c r="V59" s="3"/>
      <c r="W59" s="55">
        <f t="shared" si="11"/>
        <v>28</v>
      </c>
      <c r="X59" s="22">
        <f t="shared" si="12"/>
        <v>5.5022818213911133</v>
      </c>
      <c r="Y59" s="55">
        <f t="shared" si="13"/>
        <v>31</v>
      </c>
      <c r="Z59" s="22">
        <f t="shared" si="14"/>
        <v>4.19330601109304</v>
      </c>
      <c r="AA59" s="22">
        <f t="shared" si="15"/>
        <v>-1.45167349722674</v>
      </c>
      <c r="AB59" s="53">
        <v>4.2808890668602073</v>
      </c>
      <c r="AC59" s="55">
        <f t="shared" si="16"/>
        <v>24</v>
      </c>
      <c r="AD59" s="22">
        <f t="shared" si="17"/>
        <v>7.1574499574257633</v>
      </c>
      <c r="AE59" s="22">
        <f t="shared" si="18"/>
        <v>-0.71063751064355918</v>
      </c>
      <c r="AF59" s="53">
        <v>7.9089952113850792</v>
      </c>
      <c r="AG59" s="55">
        <f t="shared" si="19"/>
        <v>29</v>
      </c>
      <c r="AH59" s="53">
        <f t="shared" si="20"/>
        <v>4.8098971699179609</v>
      </c>
      <c r="AI59" s="53">
        <f t="shared" si="21"/>
        <v>-1.2975257075205098</v>
      </c>
      <c r="AJ59" s="5">
        <v>5.9993886733559361</v>
      </c>
      <c r="AM59" s="118">
        <v>24</v>
      </c>
      <c r="AN59" s="118">
        <v>10</v>
      </c>
      <c r="AO59" s="114" t="s">
        <v>68</v>
      </c>
      <c r="AP59" s="113">
        <v>7.8256662446665048</v>
      </c>
      <c r="AQ59" s="133">
        <v>0.88000000000000012</v>
      </c>
      <c r="AR59" s="116">
        <v>27</v>
      </c>
      <c r="AS59" s="113">
        <v>6.3175586030822561</v>
      </c>
      <c r="AT59" s="116">
        <v>22</v>
      </c>
      <c r="AU59" s="113">
        <v>8.8837859216289772</v>
      </c>
      <c r="AV59" s="116">
        <v>23</v>
      </c>
      <c r="AW59" s="113">
        <v>8.7256421739100585</v>
      </c>
      <c r="AZ59" s="118">
        <v>24</v>
      </c>
      <c r="BA59" s="114" t="s">
        <v>53</v>
      </c>
      <c r="BB59" s="113">
        <v>8.2281791625049827</v>
      </c>
      <c r="BC59" s="133">
        <v>0.8600000000000001</v>
      </c>
      <c r="BD59" s="116">
        <v>29</v>
      </c>
      <c r="BE59" s="113">
        <v>5.4600662933786905</v>
      </c>
      <c r="BF59" s="116">
        <v>19</v>
      </c>
      <c r="BG59" s="113">
        <v>9.401079501901787</v>
      </c>
      <c r="BH59" s="116">
        <v>17</v>
      </c>
      <c r="BI59" s="113">
        <v>11.418604221963953</v>
      </c>
    </row>
    <row r="60" spans="1:61" x14ac:dyDescent="0.35">
      <c r="A60" t="s">
        <v>59</v>
      </c>
      <c r="B60" t="s">
        <v>58</v>
      </c>
      <c r="C60" t="s">
        <v>3</v>
      </c>
      <c r="E60" t="s">
        <v>3</v>
      </c>
      <c r="F60" t="s">
        <v>3</v>
      </c>
      <c r="G60" s="55">
        <f t="shared" si="0"/>
        <v>11</v>
      </c>
      <c r="H60" s="22">
        <f t="shared" si="1"/>
        <v>12.178646857744429</v>
      </c>
      <c r="I60" s="55">
        <f t="shared" si="2"/>
        <v>6</v>
      </c>
      <c r="J60" s="22">
        <f t="shared" si="3"/>
        <v>14.265915012086747</v>
      </c>
      <c r="K60" s="22">
        <f t="shared" si="4"/>
        <v>1.0664787530216866</v>
      </c>
      <c r="L60" s="53">
        <v>12.951688549083137</v>
      </c>
      <c r="M60" s="55">
        <f t="shared" si="5"/>
        <v>16</v>
      </c>
      <c r="N60" s="22">
        <f t="shared" si="6"/>
        <v>10.218151155341117</v>
      </c>
      <c r="O60" s="22">
        <f t="shared" si="7"/>
        <v>5.4537788835279252E-2</v>
      </c>
      <c r="P60" s="53">
        <v>9.6164400040227243</v>
      </c>
      <c r="Q60" s="55">
        <f t="shared" si="8"/>
        <v>17</v>
      </c>
      <c r="R60" s="53">
        <f t="shared" si="9"/>
        <v>11.925101953866413</v>
      </c>
      <c r="S60" s="53">
        <f t="shared" si="10"/>
        <v>0.4812754884666034</v>
      </c>
      <c r="T60" s="5">
        <v>11.408928290334236</v>
      </c>
      <c r="U60" s="3"/>
      <c r="V60" s="3"/>
      <c r="W60" s="55">
        <f t="shared" si="11"/>
        <v>23</v>
      </c>
      <c r="X60" s="22">
        <f t="shared" si="12"/>
        <v>9.2682718330173124</v>
      </c>
      <c r="Y60" s="55">
        <f t="shared" si="13"/>
        <v>23</v>
      </c>
      <c r="Z60" s="22">
        <f t="shared" si="14"/>
        <v>8.2326681751314865</v>
      </c>
      <c r="AA60" s="22">
        <f t="shared" si="15"/>
        <v>-0.44183295621712815</v>
      </c>
      <c r="AB60" s="53">
        <v>7.8028036474689992</v>
      </c>
      <c r="AC60" s="55">
        <f t="shared" si="16"/>
        <v>23</v>
      </c>
      <c r="AD60" s="22">
        <f t="shared" si="17"/>
        <v>7.9750160289245837</v>
      </c>
      <c r="AE60" s="22">
        <f t="shared" si="18"/>
        <v>-0.50624599276885407</v>
      </c>
      <c r="AF60" s="53">
        <v>8.3765453965204593</v>
      </c>
      <c r="AG60" s="55">
        <f t="shared" si="19"/>
        <v>7</v>
      </c>
      <c r="AH60" s="53">
        <f t="shared" si="20"/>
        <v>13.925990756974423</v>
      </c>
      <c r="AI60" s="53">
        <f t="shared" si="21"/>
        <v>0.9814976892436057</v>
      </c>
      <c r="AJ60" s="5">
        <v>13.087437724594555</v>
      </c>
      <c r="AM60" s="118">
        <v>25</v>
      </c>
      <c r="AN60" s="118">
        <v>5</v>
      </c>
      <c r="AO60" s="114" t="s">
        <v>97</v>
      </c>
      <c r="AP60" s="113">
        <v>7.6278429366471485</v>
      </c>
      <c r="AQ60" s="133">
        <v>0.88000000000000012</v>
      </c>
      <c r="AR60" s="116">
        <v>12</v>
      </c>
      <c r="AS60" s="113">
        <v>12.216982979366175</v>
      </c>
      <c r="AT60" s="116">
        <v>31</v>
      </c>
      <c r="AU60" s="113">
        <v>6.3823935089293489</v>
      </c>
      <c r="AV60" s="116">
        <v>34</v>
      </c>
      <c r="AW60" s="113">
        <v>0.94046170664469031</v>
      </c>
      <c r="AZ60" s="118">
        <v>25</v>
      </c>
      <c r="BA60" s="114" t="s">
        <v>81</v>
      </c>
      <c r="BB60" s="113">
        <v>8.139394727851359</v>
      </c>
      <c r="BC60" s="133">
        <v>0.92000000000000015</v>
      </c>
      <c r="BD60" s="116">
        <v>28</v>
      </c>
      <c r="BE60" s="113">
        <v>5.9736363184984089</v>
      </c>
      <c r="BF60" s="116">
        <v>20</v>
      </c>
      <c r="BG60" s="113">
        <v>8.480294500865897</v>
      </c>
      <c r="BH60" s="116">
        <v>15</v>
      </c>
      <c r="BI60" s="113">
        <v>11.78911200052818</v>
      </c>
    </row>
    <row r="61" spans="1:61" x14ac:dyDescent="0.35">
      <c r="A61" t="s">
        <v>57</v>
      </c>
      <c r="B61" t="s">
        <v>56</v>
      </c>
      <c r="C61" t="s">
        <v>3</v>
      </c>
      <c r="D61" t="s">
        <v>3</v>
      </c>
      <c r="E61" t="s">
        <v>3</v>
      </c>
      <c r="F61" s="32"/>
      <c r="G61" s="55">
        <f t="shared" si="0"/>
        <v>26</v>
      </c>
      <c r="H61" s="22">
        <f t="shared" si="1"/>
        <v>7.3236143348687026</v>
      </c>
      <c r="I61" s="55">
        <f t="shared" si="2"/>
        <v>28</v>
      </c>
      <c r="J61" s="22">
        <f t="shared" si="3"/>
        <v>6.1344743942171469</v>
      </c>
      <c r="K61" s="22">
        <f t="shared" si="4"/>
        <v>-0.96638140144571316</v>
      </c>
      <c r="L61" s="53">
        <v>6.3932608137869851</v>
      </c>
      <c r="M61" s="55">
        <f t="shared" si="5"/>
        <v>24</v>
      </c>
      <c r="N61" s="22">
        <f t="shared" si="6"/>
        <v>8.5579795997799</v>
      </c>
      <c r="O61" s="22">
        <f t="shared" si="7"/>
        <v>-0.3605051000550249</v>
      </c>
      <c r="P61" s="53">
        <v>8.4765795615943915</v>
      </c>
      <c r="Q61" s="55">
        <f t="shared" si="8"/>
        <v>26</v>
      </c>
      <c r="R61" s="53">
        <f t="shared" si="9"/>
        <v>7.2331636863494158</v>
      </c>
      <c r="S61" s="53">
        <f t="shared" si="10"/>
        <v>-0.69170907841264617</v>
      </c>
      <c r="T61" s="5">
        <v>7.7887191012782786</v>
      </c>
      <c r="U61" s="3"/>
      <c r="V61" s="3"/>
      <c r="W61" s="55">
        <f t="shared" si="11"/>
        <v>15</v>
      </c>
      <c r="X61" s="22">
        <f t="shared" si="12"/>
        <v>11.287964010559127</v>
      </c>
      <c r="Y61" s="55">
        <f t="shared" si="13"/>
        <v>12</v>
      </c>
      <c r="Z61" s="22">
        <f t="shared" si="14"/>
        <v>11.515252636500405</v>
      </c>
      <c r="AA61" s="22">
        <f t="shared" si="15"/>
        <v>0.37881315912510111</v>
      </c>
      <c r="AB61" s="53">
        <v>10.66488474024645</v>
      </c>
      <c r="AC61" s="55">
        <f t="shared" si="16"/>
        <v>11</v>
      </c>
      <c r="AD61" s="22">
        <f t="shared" si="17"/>
        <v>13.104691280983136</v>
      </c>
      <c r="AE61" s="22">
        <f t="shared" si="18"/>
        <v>0.77617282024578393</v>
      </c>
      <c r="AF61" s="53">
        <v>11.31010721787573</v>
      </c>
      <c r="AG61" s="55">
        <f t="shared" si="19"/>
        <v>25</v>
      </c>
      <c r="AH61" s="53">
        <f t="shared" si="20"/>
        <v>7.199932217828553</v>
      </c>
      <c r="AI61" s="53">
        <f t="shared" si="21"/>
        <v>-0.70001694554286176</v>
      </c>
      <c r="AJ61" s="5">
        <v>7.8577159812088357</v>
      </c>
      <c r="AM61" s="118">
        <v>26</v>
      </c>
      <c r="AN61" s="118">
        <v>-11</v>
      </c>
      <c r="AO61" s="114" t="s">
        <v>57</v>
      </c>
      <c r="AP61" s="113">
        <v>7.3236143348687026</v>
      </c>
      <c r="AQ61" s="133">
        <v>0.96</v>
      </c>
      <c r="AR61" s="116">
        <v>28</v>
      </c>
      <c r="AS61" s="113">
        <v>6.1344743942171469</v>
      </c>
      <c r="AT61" s="116">
        <v>24</v>
      </c>
      <c r="AU61" s="113">
        <v>8.5579795997799</v>
      </c>
      <c r="AV61" s="116">
        <v>26</v>
      </c>
      <c r="AW61" s="113">
        <v>7.2331636863494158</v>
      </c>
      <c r="AZ61" s="118">
        <v>26</v>
      </c>
      <c r="BA61" s="114" t="s">
        <v>103</v>
      </c>
      <c r="BB61" s="113">
        <v>6.5190825750304064</v>
      </c>
      <c r="BC61" s="133">
        <v>0.96</v>
      </c>
      <c r="BD61" s="116">
        <v>25</v>
      </c>
      <c r="BE61" s="113">
        <v>7.8087655238200906</v>
      </c>
      <c r="BF61" s="116">
        <v>27</v>
      </c>
      <c r="BG61" s="113">
        <v>6.3839529497740042</v>
      </c>
      <c r="BH61" s="116">
        <v>31</v>
      </c>
      <c r="BI61" s="113">
        <v>4.2099759279638391</v>
      </c>
    </row>
    <row r="62" spans="1:61" x14ac:dyDescent="0.35">
      <c r="A62" t="s">
        <v>55</v>
      </c>
      <c r="B62" t="s">
        <v>54</v>
      </c>
      <c r="C62" t="s">
        <v>3</v>
      </c>
      <c r="D62" t="s">
        <v>3</v>
      </c>
      <c r="E62" t="s">
        <v>3</v>
      </c>
      <c r="F62" s="32"/>
      <c r="G62" s="55">
        <f t="shared" si="0"/>
        <v>18</v>
      </c>
      <c r="H62" s="22">
        <f t="shared" si="1"/>
        <v>10.44475311410647</v>
      </c>
      <c r="I62" s="55">
        <f t="shared" si="2"/>
        <v>19</v>
      </c>
      <c r="J62" s="22">
        <f t="shared" si="3"/>
        <v>9.8270637164905761</v>
      </c>
      <c r="K62" s="22">
        <f t="shared" si="4"/>
        <v>-4.3234070877356166E-2</v>
      </c>
      <c r="L62" s="53">
        <v>9.3715252277256518</v>
      </c>
      <c r="M62" s="55">
        <f t="shared" si="5"/>
        <v>17</v>
      </c>
      <c r="N62" s="22">
        <f t="shared" si="6"/>
        <v>10.001562976087751</v>
      </c>
      <c r="O62" s="22">
        <f t="shared" si="7"/>
        <v>3.9074402193790912E-4</v>
      </c>
      <c r="P62" s="53">
        <v>9.4677323014955412</v>
      </c>
      <c r="Q62" s="55">
        <f t="shared" si="8"/>
        <v>12</v>
      </c>
      <c r="R62" s="53">
        <f t="shared" si="9"/>
        <v>12.566512185375693</v>
      </c>
      <c r="S62" s="53">
        <f t="shared" si="10"/>
        <v>0.64162804634392312</v>
      </c>
      <c r="T62" s="5">
        <v>11.903828069843321</v>
      </c>
      <c r="U62" s="3"/>
      <c r="V62" s="3"/>
      <c r="W62" s="55">
        <f t="shared" si="11"/>
        <v>7</v>
      </c>
      <c r="X62" s="22">
        <f t="shared" si="12"/>
        <v>13.096538925564815</v>
      </c>
      <c r="Y62" s="55">
        <f t="shared" si="13"/>
        <v>2</v>
      </c>
      <c r="Z62" s="22">
        <f t="shared" si="14"/>
        <v>15.276455673073627</v>
      </c>
      <c r="AA62" s="22">
        <f t="shared" si="15"/>
        <v>1.3191139182684071</v>
      </c>
      <c r="AB62" s="53">
        <v>13.944272741913936</v>
      </c>
      <c r="AC62" s="55">
        <f t="shared" si="16"/>
        <v>17</v>
      </c>
      <c r="AD62" s="22">
        <f t="shared" si="17"/>
        <v>10.010819190205288</v>
      </c>
      <c r="AE62" s="22">
        <f t="shared" si="18"/>
        <v>2.7047975513219496E-3</v>
      </c>
      <c r="AF62" s="53">
        <v>9.5407817538475239</v>
      </c>
      <c r="AG62" s="55">
        <f t="shared" si="19"/>
        <v>4</v>
      </c>
      <c r="AH62" s="53">
        <f t="shared" si="20"/>
        <v>14.90814490126624</v>
      </c>
      <c r="AI62" s="53">
        <f t="shared" si="21"/>
        <v>1.2270362253165603</v>
      </c>
      <c r="AJ62" s="5">
        <v>13.851093415942668</v>
      </c>
      <c r="AM62" s="118">
        <v>27</v>
      </c>
      <c r="AN62" s="118">
        <v>-1</v>
      </c>
      <c r="AO62" s="114" t="s">
        <v>103</v>
      </c>
      <c r="AP62" s="113">
        <v>7.0653278633667593</v>
      </c>
      <c r="AQ62" s="133">
        <v>0.96</v>
      </c>
      <c r="AR62" s="116">
        <v>22</v>
      </c>
      <c r="AS62" s="113">
        <v>7.5664661469640251</v>
      </c>
      <c r="AT62" s="116">
        <v>20</v>
      </c>
      <c r="AU62" s="113">
        <v>9.0421141002537802</v>
      </c>
      <c r="AV62" s="116">
        <v>32</v>
      </c>
      <c r="AW62" s="113">
        <v>2.1094788223981844</v>
      </c>
      <c r="AZ62" s="118">
        <v>27</v>
      </c>
      <c r="BA62" s="114" t="s">
        <v>66</v>
      </c>
      <c r="BB62" s="113">
        <v>6.4720437045591943</v>
      </c>
      <c r="BC62" s="133">
        <v>0.92000000000000015</v>
      </c>
      <c r="BD62" s="116">
        <v>27</v>
      </c>
      <c r="BE62" s="113">
        <v>6.8709095007420178</v>
      </c>
      <c r="BF62" s="116">
        <v>28</v>
      </c>
      <c r="BG62" s="113">
        <v>5.6647635670706062</v>
      </c>
      <c r="BH62" s="116">
        <v>24</v>
      </c>
      <c r="BI62" s="113">
        <v>7.2888723871707182</v>
      </c>
    </row>
    <row r="63" spans="1:61" x14ac:dyDescent="0.35">
      <c r="A63" t="s">
        <v>53</v>
      </c>
      <c r="B63" t="s">
        <v>52</v>
      </c>
      <c r="C63" t="s">
        <v>3</v>
      </c>
      <c r="D63" t="s">
        <v>3</v>
      </c>
      <c r="E63" t="s">
        <v>3</v>
      </c>
      <c r="F63" s="32"/>
      <c r="G63" s="55">
        <f t="shared" si="0"/>
        <v>20</v>
      </c>
      <c r="H63" s="22">
        <f t="shared" si="1"/>
        <v>9.4063357874250304</v>
      </c>
      <c r="I63" s="55">
        <f t="shared" si="2"/>
        <v>23</v>
      </c>
      <c r="J63" s="22">
        <f t="shared" si="3"/>
        <v>7.026502126128884</v>
      </c>
      <c r="K63" s="22">
        <f t="shared" si="4"/>
        <v>-0.7433744684677791</v>
      </c>
      <c r="L63" s="53">
        <v>7.1127273502290853</v>
      </c>
      <c r="M63" s="55">
        <f t="shared" si="5"/>
        <v>15</v>
      </c>
      <c r="N63" s="22">
        <f t="shared" si="6"/>
        <v>10.242540495947766</v>
      </c>
      <c r="O63" s="22">
        <f t="shared" si="7"/>
        <v>6.0635123986941472E-2</v>
      </c>
      <c r="P63" s="53">
        <v>9.6331855291952913</v>
      </c>
      <c r="Q63" s="55">
        <f t="shared" si="8"/>
        <v>13</v>
      </c>
      <c r="R63" s="53">
        <f t="shared" si="9"/>
        <v>12.493593692971851</v>
      </c>
      <c r="S63" s="53">
        <f t="shared" si="10"/>
        <v>0.62339842324296268</v>
      </c>
      <c r="T63" s="5">
        <v>11.847565565692303</v>
      </c>
      <c r="U63" s="3"/>
      <c r="V63" s="3"/>
      <c r="W63" s="55">
        <f t="shared" si="11"/>
        <v>24</v>
      </c>
      <c r="X63" s="22">
        <f t="shared" si="12"/>
        <v>8.2281791625049827</v>
      </c>
      <c r="Y63" s="55">
        <f t="shared" si="13"/>
        <v>29</v>
      </c>
      <c r="Z63" s="22">
        <f t="shared" si="14"/>
        <v>5.4600662933786905</v>
      </c>
      <c r="AA63" s="22">
        <f t="shared" si="15"/>
        <v>-1.1349834266553274</v>
      </c>
      <c r="AB63" s="53">
        <v>5.3853756979518677</v>
      </c>
      <c r="AC63" s="55">
        <f t="shared" si="16"/>
        <v>19</v>
      </c>
      <c r="AD63" s="22">
        <f t="shared" si="17"/>
        <v>9.401079501901787</v>
      </c>
      <c r="AE63" s="22">
        <f t="shared" si="18"/>
        <v>-0.14973012452455323</v>
      </c>
      <c r="AF63" s="53">
        <v>9.1920834478769073</v>
      </c>
      <c r="AG63" s="55">
        <f t="shared" si="19"/>
        <v>17</v>
      </c>
      <c r="AH63" s="53">
        <f t="shared" si="20"/>
        <v>11.418604221963953</v>
      </c>
      <c r="AI63" s="53">
        <f t="shared" si="21"/>
        <v>0.35465105549098835</v>
      </c>
      <c r="AJ63" s="5">
        <v>11.137865950144608</v>
      </c>
      <c r="AM63" s="118">
        <v>28</v>
      </c>
      <c r="AN63" s="118">
        <v>3</v>
      </c>
      <c r="AO63" s="114" t="s">
        <v>83</v>
      </c>
      <c r="AP63" s="113">
        <v>7.0382069220414625</v>
      </c>
      <c r="AQ63" s="133">
        <v>0.70000000000000007</v>
      </c>
      <c r="AR63" s="116">
        <v>32</v>
      </c>
      <c r="AS63" s="113">
        <v>5.0399284649725056</v>
      </c>
      <c r="AT63" s="116">
        <v>18</v>
      </c>
      <c r="AU63" s="113">
        <v>9.7566191187377989</v>
      </c>
      <c r="AV63" s="116">
        <v>30</v>
      </c>
      <c r="AW63" s="113">
        <v>5.5979394427867017</v>
      </c>
      <c r="AZ63" s="118">
        <v>28</v>
      </c>
      <c r="BA63" s="114" t="s">
        <v>61</v>
      </c>
      <c r="BB63" s="113">
        <v>5.5022818213911133</v>
      </c>
      <c r="BC63" s="133">
        <v>0.84800000000000009</v>
      </c>
      <c r="BD63" s="116">
        <v>31</v>
      </c>
      <c r="BE63" s="113">
        <v>4.19330601109304</v>
      </c>
      <c r="BF63" s="116">
        <v>24</v>
      </c>
      <c r="BG63" s="113">
        <v>7.1574499574257633</v>
      </c>
      <c r="BH63" s="116">
        <v>29</v>
      </c>
      <c r="BI63" s="113">
        <v>4.8098971699179609</v>
      </c>
    </row>
    <row r="64" spans="1:61" x14ac:dyDescent="0.35">
      <c r="A64" t="s">
        <v>51</v>
      </c>
      <c r="B64" t="s">
        <v>50</v>
      </c>
      <c r="C64" t="s">
        <v>3</v>
      </c>
      <c r="D64" t="s">
        <v>3</v>
      </c>
      <c r="E64" t="s">
        <v>3</v>
      </c>
      <c r="F64" s="32"/>
      <c r="G64" s="55">
        <f t="shared" si="0"/>
        <v>22</v>
      </c>
      <c r="H64" s="22">
        <f t="shared" si="1"/>
        <v>8.4249376142771535</v>
      </c>
      <c r="I64" s="55">
        <f t="shared" si="2"/>
        <v>24</v>
      </c>
      <c r="J64" s="22">
        <f t="shared" si="3"/>
        <v>6.7473646181035267</v>
      </c>
      <c r="K64" s="22">
        <f t="shared" si="4"/>
        <v>-0.81315884547411821</v>
      </c>
      <c r="L64" s="53">
        <v>6.8875885020683043</v>
      </c>
      <c r="M64" s="55">
        <f t="shared" si="5"/>
        <v>26</v>
      </c>
      <c r="N64" s="22">
        <f t="shared" si="6"/>
        <v>7.9129799374718575</v>
      </c>
      <c r="O64" s="22">
        <f t="shared" si="7"/>
        <v>-0.52175501563203563</v>
      </c>
      <c r="P64" s="53">
        <v>8.0337279791890808</v>
      </c>
      <c r="Q64" s="55">
        <f t="shared" si="8"/>
        <v>8</v>
      </c>
      <c r="R64" s="53">
        <f t="shared" si="9"/>
        <v>12.803998960234999</v>
      </c>
      <c r="S64" s="53">
        <f t="shared" si="10"/>
        <v>0.70099974005874977</v>
      </c>
      <c r="T64" s="5">
        <v>12.087068290750983</v>
      </c>
      <c r="U64" s="3"/>
      <c r="V64" s="3"/>
      <c r="W64" s="55">
        <f t="shared" si="11"/>
        <v>21</v>
      </c>
      <c r="X64" s="22">
        <f t="shared" si="12"/>
        <v>9.6908468032516275</v>
      </c>
      <c r="Y64" s="55">
        <f t="shared" si="13"/>
        <v>20</v>
      </c>
      <c r="Z64" s="22">
        <f t="shared" si="14"/>
        <v>9.276649654017481</v>
      </c>
      <c r="AA64" s="22">
        <f t="shared" si="15"/>
        <v>-0.18083758649562973</v>
      </c>
      <c r="AB64" s="53">
        <v>8.7130497316423803</v>
      </c>
      <c r="AC64" s="55">
        <f t="shared" si="16"/>
        <v>21</v>
      </c>
      <c r="AD64" s="22">
        <f t="shared" si="17"/>
        <v>8.4029790790862915</v>
      </c>
      <c r="AE64" s="22">
        <f t="shared" si="18"/>
        <v>-0.39925523022842707</v>
      </c>
      <c r="AF64" s="53">
        <v>8.621289167464111</v>
      </c>
      <c r="AG64" s="55">
        <f t="shared" si="19"/>
        <v>10</v>
      </c>
      <c r="AH64" s="53">
        <f t="shared" si="20"/>
        <v>13.094976550050582</v>
      </c>
      <c r="AI64" s="53">
        <f t="shared" si="21"/>
        <v>0.77374413751264537</v>
      </c>
      <c r="AJ64" s="5">
        <v>12.441298081039811</v>
      </c>
      <c r="AM64" s="118">
        <v>29</v>
      </c>
      <c r="AN64" s="118">
        <v>-2</v>
      </c>
      <c r="AO64" s="114" t="s">
        <v>66</v>
      </c>
      <c r="AP64" s="113">
        <v>6.8266761404816458</v>
      </c>
      <c r="AQ64" s="133">
        <v>0.98</v>
      </c>
      <c r="AR64" s="116">
        <v>33</v>
      </c>
      <c r="AS64" s="113">
        <v>4.8107605455023155</v>
      </c>
      <c r="AT64" s="116">
        <v>25</v>
      </c>
      <c r="AU64" s="113">
        <v>8.0832641699532122</v>
      </c>
      <c r="AV64" s="116">
        <v>24</v>
      </c>
      <c r="AW64" s="113">
        <v>8.3453312714971748</v>
      </c>
      <c r="AZ64" s="118">
        <v>29</v>
      </c>
      <c r="BA64" s="114" t="s">
        <v>99</v>
      </c>
      <c r="BB64" s="113">
        <v>5.1934079201272505</v>
      </c>
      <c r="BC64" s="133">
        <v>0.84000000000000008</v>
      </c>
      <c r="BD64" s="116">
        <v>26</v>
      </c>
      <c r="BE64" s="113">
        <v>6.9098308911206203</v>
      </c>
      <c r="BF64" s="116">
        <v>30</v>
      </c>
      <c r="BG64" s="113">
        <v>4.3982243530736556</v>
      </c>
      <c r="BH64" s="116">
        <v>33</v>
      </c>
      <c r="BI64" s="113">
        <v>3.3509291122476981</v>
      </c>
    </row>
    <row r="65" spans="1:61" x14ac:dyDescent="0.35">
      <c r="A65" t="s">
        <v>49</v>
      </c>
      <c r="B65" t="s">
        <v>48</v>
      </c>
      <c r="C65" t="s">
        <v>3</v>
      </c>
      <c r="D65" t="s">
        <v>3</v>
      </c>
      <c r="E65" t="s">
        <v>3</v>
      </c>
      <c r="F65" t="s">
        <v>3</v>
      </c>
      <c r="G65" s="55">
        <f t="shared" si="0"/>
        <v>3</v>
      </c>
      <c r="H65" s="22">
        <f t="shared" si="1"/>
        <v>14.226235457757099</v>
      </c>
      <c r="I65" s="55">
        <f t="shared" si="2"/>
        <v>10</v>
      </c>
      <c r="J65" s="22">
        <f t="shared" si="3"/>
        <v>13.446339030700429</v>
      </c>
      <c r="K65" s="22">
        <f t="shared" si="4"/>
        <v>0.86158475767510723</v>
      </c>
      <c r="L65" s="53">
        <v>12.29065809948553</v>
      </c>
      <c r="M65" s="55">
        <f t="shared" si="5"/>
        <v>2</v>
      </c>
      <c r="N65" s="22">
        <f t="shared" si="6"/>
        <v>16.614319370443301</v>
      </c>
      <c r="O65" s="22">
        <f t="shared" si="7"/>
        <v>1.653579842610825</v>
      </c>
      <c r="P65" s="53">
        <v>14.007997675933202</v>
      </c>
      <c r="Q65" s="55">
        <f t="shared" si="8"/>
        <v>19</v>
      </c>
      <c r="R65" s="53">
        <f t="shared" si="9"/>
        <v>11.009860486498033</v>
      </c>
      <c r="S65" s="53">
        <f t="shared" si="10"/>
        <v>0.25246512162450824</v>
      </c>
      <c r="T65" s="5">
        <v>10.702745603892899</v>
      </c>
      <c r="U65" s="65"/>
      <c r="V65" s="65"/>
      <c r="W65" s="55">
        <f t="shared" si="11"/>
        <v>3</v>
      </c>
      <c r="X65" s="22">
        <f t="shared" si="12"/>
        <v>13.652877975826682</v>
      </c>
      <c r="Y65" s="55">
        <f t="shared" si="13"/>
        <v>7</v>
      </c>
      <c r="Z65" s="22">
        <f t="shared" si="14"/>
        <v>13.870328371355347</v>
      </c>
      <c r="AA65" s="22">
        <f t="shared" si="15"/>
        <v>0.96758209283883689</v>
      </c>
      <c r="AB65" s="53">
        <v>12.718272189103249</v>
      </c>
      <c r="AC65" s="55">
        <f t="shared" si="16"/>
        <v>6</v>
      </c>
      <c r="AD65" s="22">
        <f t="shared" si="17"/>
        <v>14.513195282197668</v>
      </c>
      <c r="AE65" s="22">
        <f t="shared" si="18"/>
        <v>1.1282988205494169</v>
      </c>
      <c r="AF65" s="53">
        <v>12.115603347778093</v>
      </c>
      <c r="AG65" s="55">
        <f t="shared" si="19"/>
        <v>16</v>
      </c>
      <c r="AH65" s="53">
        <f t="shared" si="20"/>
        <v>11.497342572027375</v>
      </c>
      <c r="AI65" s="53">
        <f t="shared" si="21"/>
        <v>0.37433564300684374</v>
      </c>
      <c r="AJ65" s="5">
        <v>11.199087490065562</v>
      </c>
      <c r="AM65" s="118">
        <v>30</v>
      </c>
      <c r="AN65" s="118">
        <v>-10</v>
      </c>
      <c r="AO65" s="114" t="s">
        <v>91</v>
      </c>
      <c r="AP65" s="113">
        <v>6.7358319511789606</v>
      </c>
      <c r="AQ65" s="133">
        <v>0.78000000000000014</v>
      </c>
      <c r="AR65" s="116">
        <v>21</v>
      </c>
      <c r="AS65" s="113">
        <v>7.9170321424316192</v>
      </c>
      <c r="AT65" s="116">
        <v>32</v>
      </c>
      <c r="AU65" s="113">
        <v>5.5234513443802511</v>
      </c>
      <c r="AV65" s="116">
        <v>27</v>
      </c>
      <c r="AW65" s="113">
        <v>6.7981927822710633</v>
      </c>
      <c r="AZ65" s="118">
        <v>30</v>
      </c>
      <c r="BA65" s="114" t="s">
        <v>97</v>
      </c>
      <c r="BB65" s="113">
        <v>4.9021959552871692</v>
      </c>
      <c r="BC65" s="133">
        <v>0.82000000000000006</v>
      </c>
      <c r="BD65" s="116">
        <v>24</v>
      </c>
      <c r="BE65" s="113">
        <v>8.0224757191624541</v>
      </c>
      <c r="BF65" s="116">
        <v>33</v>
      </c>
      <c r="BG65" s="113">
        <v>2.3951682210535692</v>
      </c>
      <c r="BH65" s="116">
        <v>32</v>
      </c>
      <c r="BI65" s="113">
        <v>3.6756918960038014</v>
      </c>
    </row>
    <row r="66" spans="1:61" x14ac:dyDescent="0.35">
      <c r="A66" t="s">
        <v>47</v>
      </c>
      <c r="B66" t="s">
        <v>46</v>
      </c>
      <c r="C66" t="s">
        <v>3</v>
      </c>
      <c r="E66" t="s">
        <v>3</v>
      </c>
      <c r="F66" s="32"/>
      <c r="G66" s="55">
        <f t="shared" si="0"/>
        <v>5</v>
      </c>
      <c r="H66" s="22">
        <f t="shared" si="1"/>
        <v>13.737257872843958</v>
      </c>
      <c r="I66" s="55">
        <f t="shared" si="2"/>
        <v>16</v>
      </c>
      <c r="J66" s="22">
        <f t="shared" si="3"/>
        <v>10.809381804146112</v>
      </c>
      <c r="K66" s="22">
        <f t="shared" si="4"/>
        <v>0.20234545103652785</v>
      </c>
      <c r="L66" s="53">
        <v>10.163815609433074</v>
      </c>
      <c r="M66" s="55">
        <f t="shared" si="5"/>
        <v>3</v>
      </c>
      <c r="N66" s="22">
        <f t="shared" si="6"/>
        <v>16.576765441337358</v>
      </c>
      <c r="O66" s="22">
        <f t="shared" si="7"/>
        <v>1.6441913603343397</v>
      </c>
      <c r="P66" s="53">
        <v>13.982213450139049</v>
      </c>
      <c r="Q66" s="55">
        <f t="shared" si="8"/>
        <v>4</v>
      </c>
      <c r="R66" s="53">
        <f t="shared" si="9"/>
        <v>13.913994873252847</v>
      </c>
      <c r="S66" s="53">
        <f t="shared" si="10"/>
        <v>0.97849871831321178</v>
      </c>
      <c r="T66" s="5">
        <v>12.943519756010422</v>
      </c>
      <c r="U66" s="3"/>
      <c r="V66" s="3"/>
      <c r="W66" s="55">
        <f t="shared" si="11"/>
        <v>8</v>
      </c>
      <c r="X66" s="22">
        <f t="shared" si="12"/>
        <v>12.967403199877593</v>
      </c>
      <c r="Y66" s="55">
        <f t="shared" si="13"/>
        <v>19</v>
      </c>
      <c r="Z66" s="22">
        <f t="shared" si="14"/>
        <v>9.3156301857316404</v>
      </c>
      <c r="AA66" s="22">
        <f t="shared" si="15"/>
        <v>-0.17109245356708985</v>
      </c>
      <c r="AB66" s="53">
        <v>8.7470368061924688</v>
      </c>
      <c r="AC66" s="55">
        <f t="shared" si="16"/>
        <v>2</v>
      </c>
      <c r="AD66" s="22">
        <f t="shared" si="17"/>
        <v>16.493164524002033</v>
      </c>
      <c r="AE66" s="22">
        <f t="shared" si="18"/>
        <v>1.623291131000508</v>
      </c>
      <c r="AF66" s="53">
        <v>13.247909369077222</v>
      </c>
      <c r="AG66" s="55">
        <f t="shared" si="19"/>
        <v>8</v>
      </c>
      <c r="AH66" s="53">
        <f t="shared" si="20"/>
        <v>13.219426579920619</v>
      </c>
      <c r="AI66" s="53">
        <f t="shared" si="21"/>
        <v>0.80485664498015452</v>
      </c>
      <c r="AJ66" s="5">
        <v>12.538061887567576</v>
      </c>
      <c r="AM66" s="118">
        <v>31</v>
      </c>
      <c r="AN66" s="118">
        <v>-2</v>
      </c>
      <c r="AO66" s="114" t="s">
        <v>99</v>
      </c>
      <c r="AP66" s="113">
        <v>6.5913509596796596</v>
      </c>
      <c r="AQ66" s="133">
        <v>0.90000000000000013</v>
      </c>
      <c r="AR66" s="116">
        <v>29</v>
      </c>
      <c r="AS66" s="113">
        <v>5.884673613215174</v>
      </c>
      <c r="AT66" s="116">
        <v>29</v>
      </c>
      <c r="AU66" s="113">
        <v>7.4863410394783223</v>
      </c>
      <c r="AV66" s="116">
        <v>28</v>
      </c>
      <c r="AW66" s="113">
        <v>6.2147254930113043</v>
      </c>
      <c r="AZ66" s="118">
        <v>31</v>
      </c>
      <c r="BA66" s="114" t="s">
        <v>83</v>
      </c>
      <c r="BB66" s="113">
        <v>4.6514110624832234</v>
      </c>
      <c r="BC66" s="133">
        <v>0.68</v>
      </c>
      <c r="BD66" s="116">
        <v>30</v>
      </c>
      <c r="BE66" s="113">
        <v>4.5425085124581797</v>
      </c>
      <c r="BF66" s="116">
        <v>31</v>
      </c>
      <c r="BG66" s="113">
        <v>2.8678921333272047</v>
      </c>
      <c r="BH66" s="116">
        <v>20</v>
      </c>
      <c r="BI66" s="113">
        <v>8.4362540208453431</v>
      </c>
    </row>
    <row r="67" spans="1:61" x14ac:dyDescent="0.35">
      <c r="A67" t="s">
        <v>45</v>
      </c>
      <c r="B67" t="s">
        <v>44</v>
      </c>
      <c r="C67" t="s">
        <v>3</v>
      </c>
      <c r="E67" t="s">
        <v>3</v>
      </c>
      <c r="G67" s="55">
        <f t="shared" si="0"/>
        <v>34</v>
      </c>
      <c r="H67" s="22">
        <f t="shared" si="1"/>
        <v>3.5919429630546653</v>
      </c>
      <c r="I67" s="55">
        <f t="shared" si="2"/>
        <v>31</v>
      </c>
      <c r="J67" s="22">
        <f t="shared" si="3"/>
        <v>5.0421555110124983</v>
      </c>
      <c r="K67" s="22">
        <f t="shared" si="4"/>
        <v>-1.2394611222468754</v>
      </c>
      <c r="L67" s="53">
        <v>5.5122490969143607</v>
      </c>
      <c r="M67" s="55">
        <f t="shared" si="5"/>
        <v>34</v>
      </c>
      <c r="N67" s="22">
        <f t="shared" si="6"/>
        <v>3.1226241432528763</v>
      </c>
      <c r="O67" s="22">
        <f t="shared" si="7"/>
        <v>-1.7193439641867809</v>
      </c>
      <c r="P67" s="53">
        <v>4.7447082048792373</v>
      </c>
      <c r="Q67" s="55">
        <f t="shared" si="8"/>
        <v>33</v>
      </c>
      <c r="R67" s="53">
        <f t="shared" si="9"/>
        <v>1.630155506742577</v>
      </c>
      <c r="S67" s="53">
        <f t="shared" si="10"/>
        <v>-2.0924611233143557</v>
      </c>
      <c r="T67" s="5">
        <v>3.4655459174795897</v>
      </c>
      <c r="U67" s="3"/>
      <c r="V67" s="3"/>
      <c r="W67" s="55">
        <f t="shared" si="11"/>
        <v>32</v>
      </c>
      <c r="X67" s="22">
        <f t="shared" si="12"/>
        <v>3.8330994175466437</v>
      </c>
      <c r="Y67" s="55">
        <f t="shared" si="13"/>
        <v>32</v>
      </c>
      <c r="Z67" s="22">
        <f t="shared" si="14"/>
        <v>3.7062772948356182</v>
      </c>
      <c r="AA67" s="22">
        <f t="shared" si="15"/>
        <v>-1.5734306762910955</v>
      </c>
      <c r="AB67" s="53">
        <v>3.8562493670004381</v>
      </c>
      <c r="AC67" s="55">
        <f t="shared" si="16"/>
        <v>34</v>
      </c>
      <c r="AD67" s="22">
        <f t="shared" si="17"/>
        <v>1.7592896762397814</v>
      </c>
      <c r="AE67" s="22">
        <f t="shared" si="18"/>
        <v>-2.0601775809400547</v>
      </c>
      <c r="AF67" s="53">
        <v>4.8218920073199349</v>
      </c>
      <c r="AG67" s="55">
        <f t="shared" si="19"/>
        <v>21</v>
      </c>
      <c r="AH67" s="53">
        <f t="shared" si="20"/>
        <v>8.2343631455824191</v>
      </c>
      <c r="AI67" s="53">
        <f t="shared" si="21"/>
        <v>-0.44140921360439511</v>
      </c>
      <c r="AJ67" s="5">
        <v>8.6620185134303345</v>
      </c>
      <c r="AM67" s="118">
        <v>32</v>
      </c>
      <c r="AN67" s="118">
        <v>1</v>
      </c>
      <c r="AO67" s="114" t="s">
        <v>79</v>
      </c>
      <c r="AP67" s="113">
        <v>6.0414020693202595</v>
      </c>
      <c r="AQ67" s="133">
        <v>0.88000000000000012</v>
      </c>
      <c r="AR67" s="116">
        <v>30</v>
      </c>
      <c r="AS67" s="113">
        <v>5.5244543193898554</v>
      </c>
      <c r="AT67" s="116">
        <v>33</v>
      </c>
      <c r="AU67" s="113">
        <v>4.5369639306096232</v>
      </c>
      <c r="AV67" s="116">
        <v>22</v>
      </c>
      <c r="AW67" s="113">
        <v>10.08417384660234</v>
      </c>
      <c r="AZ67" s="118">
        <v>32</v>
      </c>
      <c r="BA67" s="114" t="s">
        <v>45</v>
      </c>
      <c r="BB67" s="113">
        <v>3.8330994175466437</v>
      </c>
      <c r="BC67" s="133">
        <v>0.76800000000000002</v>
      </c>
      <c r="BD67" s="116">
        <v>32</v>
      </c>
      <c r="BE67" s="113">
        <v>3.7062772948356182</v>
      </c>
      <c r="BF67" s="116">
        <v>34</v>
      </c>
      <c r="BG67" s="113">
        <v>1.7592896762397814</v>
      </c>
      <c r="BH67" s="116">
        <v>21</v>
      </c>
      <c r="BI67" s="113">
        <v>8.2343631455824191</v>
      </c>
    </row>
    <row r="68" spans="1:61" x14ac:dyDescent="0.35">
      <c r="A68" t="s">
        <v>43</v>
      </c>
      <c r="B68" t="s">
        <v>42</v>
      </c>
      <c r="C68" t="s">
        <v>3</v>
      </c>
      <c r="D68" t="s">
        <v>3</v>
      </c>
      <c r="E68" t="s">
        <v>3</v>
      </c>
      <c r="F68" t="s">
        <v>3</v>
      </c>
      <c r="G68" s="55">
        <f t="shared" si="0"/>
        <v>4</v>
      </c>
      <c r="H68" s="22">
        <f t="shared" si="1"/>
        <v>14.011411347806892</v>
      </c>
      <c r="I68" s="55">
        <f t="shared" si="2"/>
        <v>8</v>
      </c>
      <c r="J68" s="22">
        <f t="shared" si="3"/>
        <v>13.699302662526321</v>
      </c>
      <c r="K68" s="22">
        <f t="shared" si="4"/>
        <v>0.9248256656315802</v>
      </c>
      <c r="L68" s="53">
        <v>12.494686361752153</v>
      </c>
      <c r="M68" s="55">
        <f t="shared" si="5"/>
        <v>6</v>
      </c>
      <c r="N68" s="22">
        <f t="shared" si="6"/>
        <v>13.665000602194112</v>
      </c>
      <c r="O68" s="22">
        <f t="shared" si="7"/>
        <v>0.91625015054852788</v>
      </c>
      <c r="P68" s="53">
        <v>11.983019121893193</v>
      </c>
      <c r="Q68" s="55">
        <f t="shared" si="8"/>
        <v>1</v>
      </c>
      <c r="R68" s="53">
        <f t="shared" si="9"/>
        <v>15.32845020959358</v>
      </c>
      <c r="S68" s="53">
        <f t="shared" si="10"/>
        <v>1.332112552398395</v>
      </c>
      <c r="T68" s="5">
        <v>14.034886247675672</v>
      </c>
      <c r="U68" s="3"/>
      <c r="V68" s="3"/>
      <c r="W68" s="55">
        <f t="shared" si="11"/>
        <v>9</v>
      </c>
      <c r="X68" s="22">
        <f t="shared" si="12"/>
        <v>12.95664376590981</v>
      </c>
      <c r="Y68" s="55">
        <f t="shared" si="13"/>
        <v>16</v>
      </c>
      <c r="Z68" s="22">
        <f t="shared" si="14"/>
        <v>11.124452242130396</v>
      </c>
      <c r="AA68" s="22">
        <f t="shared" si="15"/>
        <v>0.28111306053259882</v>
      </c>
      <c r="AB68" s="53">
        <v>10.324146388213329</v>
      </c>
      <c r="AC68" s="55">
        <f t="shared" si="16"/>
        <v>8</v>
      </c>
      <c r="AD68" s="22">
        <f t="shared" si="17"/>
        <v>13.357524834639905</v>
      </c>
      <c r="AE68" s="22">
        <f t="shared" si="18"/>
        <v>0.83938120865997623</v>
      </c>
      <c r="AF68" s="53">
        <v>11.454697825218258</v>
      </c>
      <c r="AG68" s="55">
        <f t="shared" si="19"/>
        <v>1</v>
      </c>
      <c r="AH68" s="53">
        <f t="shared" si="20"/>
        <v>15.819264676008441</v>
      </c>
      <c r="AI68" s="53">
        <f t="shared" si="21"/>
        <v>1.45481616900211</v>
      </c>
      <c r="AJ68" s="5">
        <v>14.559517654159759</v>
      </c>
      <c r="AM68" s="118">
        <v>33</v>
      </c>
      <c r="AN68" s="118">
        <v>-5</v>
      </c>
      <c r="AO68" s="114" t="s">
        <v>61</v>
      </c>
      <c r="AP68" s="113">
        <v>5.7213669862165535</v>
      </c>
      <c r="AQ68" s="133">
        <v>0.84800000000000009</v>
      </c>
      <c r="AR68" s="116">
        <v>34</v>
      </c>
      <c r="AS68" s="113">
        <v>3.7694991737633972</v>
      </c>
      <c r="AT68" s="116">
        <v>28</v>
      </c>
      <c r="AU68" s="113">
        <v>7.4956289153562725</v>
      </c>
      <c r="AV68" s="116">
        <v>29</v>
      </c>
      <c r="AW68" s="113">
        <v>6.0765787528434263</v>
      </c>
      <c r="AZ68" s="118">
        <v>33</v>
      </c>
      <c r="BA68" s="114" t="s">
        <v>79</v>
      </c>
      <c r="BB68" s="113">
        <v>3.5343290196443697</v>
      </c>
      <c r="BC68" s="133">
        <v>0.66</v>
      </c>
      <c r="BD68" s="116">
        <v>33</v>
      </c>
      <c r="BE68" s="113">
        <v>3.162570039948803</v>
      </c>
      <c r="BF68" s="116">
        <v>32</v>
      </c>
      <c r="BG68" s="113">
        <v>2.5748953423750782</v>
      </c>
      <c r="BH68" s="116">
        <v>26</v>
      </c>
      <c r="BI68" s="113">
        <v>6.1967143335740849</v>
      </c>
    </row>
    <row r="69" spans="1:61" x14ac:dyDescent="0.35">
      <c r="A69" t="s">
        <v>41</v>
      </c>
      <c r="B69" t="s">
        <v>40</v>
      </c>
      <c r="C69" t="s">
        <v>3</v>
      </c>
      <c r="E69" t="s">
        <v>3</v>
      </c>
      <c r="F69" t="s">
        <v>3</v>
      </c>
      <c r="G69" s="55">
        <f t="shared" si="0"/>
        <v>17</v>
      </c>
      <c r="H69" s="22">
        <f t="shared" si="1"/>
        <v>10.821062917683863</v>
      </c>
      <c r="I69" s="55">
        <f t="shared" si="2"/>
        <v>9</v>
      </c>
      <c r="J69" s="22">
        <f t="shared" si="3"/>
        <v>13.608915068002267</v>
      </c>
      <c r="K69" s="22">
        <f t="shared" si="4"/>
        <v>0.90222876700056676</v>
      </c>
      <c r="L69" s="53">
        <v>12.421784088377553</v>
      </c>
      <c r="M69" s="55">
        <f t="shared" si="5"/>
        <v>12</v>
      </c>
      <c r="N69" s="22">
        <f t="shared" si="6"/>
        <v>11.704081749122738</v>
      </c>
      <c r="O69" s="22">
        <f t="shared" si="7"/>
        <v>0.42602043728068445</v>
      </c>
      <c r="P69" s="53">
        <v>10.636668002973799</v>
      </c>
      <c r="Q69" s="55">
        <f t="shared" si="8"/>
        <v>31</v>
      </c>
      <c r="R69" s="53">
        <f t="shared" si="9"/>
        <v>3.4793209541693013</v>
      </c>
      <c r="S69" s="53">
        <f t="shared" si="10"/>
        <v>-1.6301697614576747</v>
      </c>
      <c r="T69" s="5">
        <v>4.892326357283137</v>
      </c>
      <c r="U69" s="3"/>
      <c r="V69" s="3"/>
      <c r="W69" s="55">
        <f t="shared" si="11"/>
        <v>4</v>
      </c>
      <c r="X69" s="22">
        <f t="shared" si="12"/>
        <v>13.328722605263456</v>
      </c>
      <c r="Y69" s="55">
        <f t="shared" si="13"/>
        <v>6</v>
      </c>
      <c r="Z69" s="22">
        <f t="shared" si="14"/>
        <v>13.894158374055857</v>
      </c>
      <c r="AA69" s="22">
        <f t="shared" si="15"/>
        <v>0.97353959351396424</v>
      </c>
      <c r="AB69" s="53">
        <v>12.739049537248473</v>
      </c>
      <c r="AC69" s="55">
        <f t="shared" si="16"/>
        <v>4</v>
      </c>
      <c r="AD69" s="22">
        <f t="shared" si="17"/>
        <v>15.312600581102522</v>
      </c>
      <c r="AE69" s="22">
        <f t="shared" si="18"/>
        <v>1.3281501452756304</v>
      </c>
      <c r="AF69" s="53">
        <v>12.572767739172125</v>
      </c>
      <c r="AG69" s="55">
        <f t="shared" si="19"/>
        <v>22</v>
      </c>
      <c r="AH69" s="53">
        <f t="shared" si="20"/>
        <v>8.230095116000518</v>
      </c>
      <c r="AI69" s="53">
        <f t="shared" si="21"/>
        <v>-0.4424762209998705</v>
      </c>
      <c r="AJ69" s="5">
        <v>8.6586999863946303</v>
      </c>
      <c r="AM69" s="118">
        <v>34</v>
      </c>
      <c r="AN69" s="118">
        <v>-2</v>
      </c>
      <c r="AO69" s="114" t="s">
        <v>45</v>
      </c>
      <c r="AP69" s="113">
        <v>3.5919429630546653</v>
      </c>
      <c r="AQ69" s="133">
        <v>0.80800000000000005</v>
      </c>
      <c r="AR69" s="116">
        <v>31</v>
      </c>
      <c r="AS69" s="113">
        <v>5.0421555110124983</v>
      </c>
      <c r="AT69" s="116">
        <v>34</v>
      </c>
      <c r="AU69" s="113">
        <v>3.1226241432528763</v>
      </c>
      <c r="AV69" s="116">
        <v>33</v>
      </c>
      <c r="AW69" s="113">
        <v>1.630155506742577</v>
      </c>
      <c r="AZ69" s="118">
        <v>34</v>
      </c>
      <c r="BA69" s="114" t="s">
        <v>68</v>
      </c>
      <c r="BB69" s="113">
        <v>3.5047869749809295</v>
      </c>
      <c r="BC69" s="133">
        <v>0.62</v>
      </c>
      <c r="BD69" s="116">
        <v>34</v>
      </c>
      <c r="BE69" s="113">
        <v>2.2992886490623565</v>
      </c>
      <c r="BF69" s="116">
        <v>29</v>
      </c>
      <c r="BG69" s="113">
        <v>5.3548030592540137</v>
      </c>
      <c r="BH69" s="116">
        <v>34</v>
      </c>
      <c r="BI69" s="113">
        <v>2.2157514582719067</v>
      </c>
    </row>
    <row r="70" spans="1:61" x14ac:dyDescent="0.35">
      <c r="A70" s="16" t="s">
        <v>37</v>
      </c>
      <c r="B70" s="16"/>
      <c r="C70" s="16"/>
      <c r="D70" s="16"/>
      <c r="E70" s="16"/>
      <c r="F70" s="16"/>
      <c r="G70" s="59" t="str">
        <f t="shared" si="0"/>
        <v>ND</v>
      </c>
      <c r="H70" s="15" t="str">
        <f t="shared" si="1"/>
        <v>ND</v>
      </c>
      <c r="I70" s="59" t="str">
        <f t="shared" si="2"/>
        <v>ND</v>
      </c>
      <c r="J70" s="15" t="str">
        <f t="shared" si="3"/>
        <v>ND</v>
      </c>
      <c r="K70" s="15" t="str">
        <f t="shared" si="4"/>
        <v>ND</v>
      </c>
      <c r="L70" s="79" t="s">
        <v>0</v>
      </c>
      <c r="M70" s="59" t="str">
        <f t="shared" si="5"/>
        <v>ND</v>
      </c>
      <c r="N70" s="15" t="str">
        <f t="shared" si="6"/>
        <v>ND</v>
      </c>
      <c r="O70" s="15" t="str">
        <f t="shared" si="7"/>
        <v>ND</v>
      </c>
      <c r="P70" s="79" t="s">
        <v>0</v>
      </c>
      <c r="Q70" s="59" t="str">
        <f t="shared" si="8"/>
        <v>ND</v>
      </c>
      <c r="R70" s="71" t="str">
        <f t="shared" si="9"/>
        <v>ND</v>
      </c>
      <c r="S70" s="71" t="str">
        <f t="shared" si="10"/>
        <v>ND</v>
      </c>
      <c r="T70" s="13" t="s">
        <v>0</v>
      </c>
      <c r="U70" s="3"/>
      <c r="V70" s="3"/>
      <c r="W70" s="59" t="str">
        <f t="shared" si="11"/>
        <v>ND</v>
      </c>
      <c r="X70" s="15" t="str">
        <f t="shared" si="12"/>
        <v>ND</v>
      </c>
      <c r="Y70" s="59" t="str">
        <f t="shared" si="13"/>
        <v>ND</v>
      </c>
      <c r="Z70" s="15" t="str">
        <f t="shared" si="14"/>
        <v>ND</v>
      </c>
      <c r="AA70" s="15" t="str">
        <f t="shared" si="15"/>
        <v>ND</v>
      </c>
      <c r="AB70" s="79" t="s">
        <v>0</v>
      </c>
      <c r="AC70" s="59" t="str">
        <f t="shared" si="16"/>
        <v>ND</v>
      </c>
      <c r="AD70" s="15" t="str">
        <f t="shared" si="17"/>
        <v>ND</v>
      </c>
      <c r="AE70" s="15" t="str">
        <f t="shared" si="18"/>
        <v>ND</v>
      </c>
      <c r="AF70" s="79" t="s">
        <v>0</v>
      </c>
      <c r="AG70" s="59" t="str">
        <f t="shared" si="19"/>
        <v>ND</v>
      </c>
      <c r="AH70" s="58" t="str">
        <f t="shared" si="20"/>
        <v>ND</v>
      </c>
      <c r="AI70" s="58" t="str">
        <f t="shared" si="21"/>
        <v>ND</v>
      </c>
      <c r="AJ70" s="13" t="s">
        <v>0</v>
      </c>
      <c r="AM70" s="103" t="s">
        <v>0</v>
      </c>
      <c r="AN70" s="128"/>
      <c r="AO70" s="96" t="s">
        <v>37</v>
      </c>
      <c r="AP70" s="97" t="s">
        <v>0</v>
      </c>
      <c r="AQ70" s="97" t="s">
        <v>0</v>
      </c>
      <c r="AR70" s="104" t="s">
        <v>0</v>
      </c>
      <c r="AS70" s="97" t="s">
        <v>0</v>
      </c>
      <c r="AT70" s="104" t="s">
        <v>0</v>
      </c>
      <c r="AU70" s="97" t="s">
        <v>0</v>
      </c>
      <c r="AV70" s="104" t="s">
        <v>0</v>
      </c>
      <c r="AW70" s="105" t="s">
        <v>0</v>
      </c>
      <c r="AZ70" s="103" t="s">
        <v>0</v>
      </c>
      <c r="BA70" s="96" t="s">
        <v>37</v>
      </c>
      <c r="BB70" s="97" t="s">
        <v>0</v>
      </c>
      <c r="BC70" s="97" t="s">
        <v>0</v>
      </c>
      <c r="BD70" s="104" t="s">
        <v>0</v>
      </c>
      <c r="BE70" s="97" t="s">
        <v>0</v>
      </c>
      <c r="BF70" s="104" t="s">
        <v>0</v>
      </c>
      <c r="BG70" s="97" t="s">
        <v>0</v>
      </c>
      <c r="BH70" s="104" t="s">
        <v>0</v>
      </c>
      <c r="BI70" s="105" t="s">
        <v>0</v>
      </c>
    </row>
    <row r="71" spans="1:61" x14ac:dyDescent="0.35">
      <c r="A71" t="s">
        <v>39</v>
      </c>
      <c r="B71" t="s">
        <v>38</v>
      </c>
      <c r="C71" t="s">
        <v>3</v>
      </c>
      <c r="D71" t="s">
        <v>3</v>
      </c>
      <c r="E71" t="s">
        <v>3</v>
      </c>
      <c r="F71" t="s">
        <v>3</v>
      </c>
      <c r="G71" s="55" t="s">
        <v>191</v>
      </c>
      <c r="H71" s="22">
        <f t="shared" si="1"/>
        <v>1.7449713567036982</v>
      </c>
      <c r="I71" s="55" t="s">
        <v>191</v>
      </c>
      <c r="J71" s="22">
        <f t="shared" si="3"/>
        <v>2.3851324281289781</v>
      </c>
      <c r="K71" s="22">
        <f t="shared" si="4"/>
        <v>-1.9037168929677555</v>
      </c>
      <c r="L71" s="53">
        <v>3.3692224551394285</v>
      </c>
      <c r="M71" s="55" t="s">
        <v>191</v>
      </c>
      <c r="N71" s="22">
        <f t="shared" si="6"/>
        <v>0</v>
      </c>
      <c r="O71" s="22">
        <f t="shared" si="7"/>
        <v>-3.2445944046184012</v>
      </c>
      <c r="P71" s="53">
        <v>0.55580944674655486</v>
      </c>
      <c r="Q71" s="55" t="s">
        <v>191</v>
      </c>
      <c r="R71" s="53">
        <f t="shared" si="9"/>
        <v>3.9545919272605339</v>
      </c>
      <c r="S71" s="53">
        <f t="shared" si="10"/>
        <v>-1.5113520181848665</v>
      </c>
      <c r="T71" s="5">
        <v>5.2590362852436741</v>
      </c>
      <c r="U71" s="3"/>
      <c r="V71" s="3"/>
      <c r="W71" s="55" t="s">
        <v>191</v>
      </c>
      <c r="X71" s="22">
        <f t="shared" si="12"/>
        <v>1.7164826524366936</v>
      </c>
      <c r="Y71" s="55" t="s">
        <v>191</v>
      </c>
      <c r="Z71" s="22">
        <f t="shared" si="14"/>
        <v>2.2910851493689908</v>
      </c>
      <c r="AA71" s="22">
        <f t="shared" si="15"/>
        <v>-1.9272287126577523</v>
      </c>
      <c r="AB71" s="53">
        <v>2.6223451887974876</v>
      </c>
      <c r="AC71" s="55" t="s">
        <v>191</v>
      </c>
      <c r="AD71" s="22">
        <f t="shared" si="17"/>
        <v>0</v>
      </c>
      <c r="AE71" s="22">
        <f t="shared" si="18"/>
        <v>-3.763844699923736</v>
      </c>
      <c r="AF71" s="53">
        <v>0.92471523025731672</v>
      </c>
      <c r="AG71" s="55" t="s">
        <v>191</v>
      </c>
      <c r="AH71" s="53">
        <f t="shared" si="20"/>
        <v>4.0002429634454852</v>
      </c>
      <c r="AI71" s="53">
        <f t="shared" si="21"/>
        <v>-1.4999392591386287</v>
      </c>
      <c r="AJ71" s="5">
        <v>5.3698571009544684</v>
      </c>
      <c r="AM71" s="117" t="s">
        <v>191</v>
      </c>
      <c r="AN71" s="118" t="s">
        <v>191</v>
      </c>
      <c r="AO71" s="114" t="s">
        <v>39</v>
      </c>
      <c r="AP71" s="113">
        <v>1.7449713567036982</v>
      </c>
      <c r="AQ71" s="133">
        <v>0.34099999999999997</v>
      </c>
      <c r="AR71" s="116" t="s">
        <v>191</v>
      </c>
      <c r="AS71" s="113">
        <v>2.3851324281289781</v>
      </c>
      <c r="AT71" s="116" t="s">
        <v>191</v>
      </c>
      <c r="AU71" s="113">
        <v>0</v>
      </c>
      <c r="AV71" s="116" t="s">
        <v>191</v>
      </c>
      <c r="AW71" s="111">
        <v>3.9545919272605339</v>
      </c>
      <c r="AZ71" s="117" t="s">
        <v>191</v>
      </c>
      <c r="BA71" s="114" t="s">
        <v>39</v>
      </c>
      <c r="BB71" s="113">
        <v>1.7164826524366936</v>
      </c>
      <c r="BC71" s="133">
        <v>0.28100000000000003</v>
      </c>
      <c r="BD71" s="116" t="s">
        <v>191</v>
      </c>
      <c r="BE71" s="113">
        <v>2.2910851493689908</v>
      </c>
      <c r="BF71" s="116" t="s">
        <v>191</v>
      </c>
      <c r="BG71" s="113">
        <v>0</v>
      </c>
      <c r="BH71" s="116" t="s">
        <v>191</v>
      </c>
      <c r="BI71" s="111">
        <v>4.0002429634454852</v>
      </c>
    </row>
    <row r="72" spans="1:61" x14ac:dyDescent="0.35">
      <c r="A72" t="s">
        <v>142</v>
      </c>
      <c r="B72" t="s">
        <v>141</v>
      </c>
      <c r="C72" t="s">
        <v>3</v>
      </c>
      <c r="D72" t="s">
        <v>3</v>
      </c>
      <c r="E72" t="s">
        <v>3</v>
      </c>
      <c r="F72" t="s">
        <v>3</v>
      </c>
      <c r="G72" s="55" t="s">
        <v>191</v>
      </c>
      <c r="H72" s="22">
        <f t="shared" si="1"/>
        <v>13.762286928661107</v>
      </c>
      <c r="I72" s="55" t="s">
        <v>191</v>
      </c>
      <c r="J72" s="22">
        <f t="shared" si="3"/>
        <v>15.862625289263846</v>
      </c>
      <c r="K72" s="22">
        <f t="shared" si="4"/>
        <v>1.4656563223159618</v>
      </c>
      <c r="L72" s="53">
        <v>14.239518032097218</v>
      </c>
      <c r="M72" s="55" t="s">
        <v>191</v>
      </c>
      <c r="N72" s="22">
        <f t="shared" si="6"/>
        <v>11.416804237328785</v>
      </c>
      <c r="O72" s="22">
        <f t="shared" si="7"/>
        <v>0.35420105933219626</v>
      </c>
      <c r="P72" s="53">
        <v>10.439425573059699</v>
      </c>
      <c r="Q72" s="55" t="s">
        <v>191</v>
      </c>
      <c r="R72" s="53">
        <f t="shared" si="9"/>
        <v>14.252575590120266</v>
      </c>
      <c r="S72" s="53">
        <f t="shared" si="10"/>
        <v>1.0631438975300667</v>
      </c>
      <c r="T72" s="5">
        <v>13.204762115255965</v>
      </c>
      <c r="U72" s="3"/>
      <c r="V72" s="3"/>
      <c r="W72" s="55" t="s">
        <v>191</v>
      </c>
      <c r="X72" s="22">
        <f t="shared" si="12"/>
        <v>13.192014418489778</v>
      </c>
      <c r="Y72" s="55" t="s">
        <v>191</v>
      </c>
      <c r="Z72" s="22">
        <f t="shared" si="14"/>
        <v>14.019566067839037</v>
      </c>
      <c r="AA72" s="22">
        <f t="shared" si="15"/>
        <v>1.0048915169597592</v>
      </c>
      <c r="AB72" s="53">
        <v>12.848392341215803</v>
      </c>
      <c r="AC72" s="55" t="s">
        <v>191</v>
      </c>
      <c r="AD72" s="22">
        <f t="shared" si="17"/>
        <v>11.58745774589207</v>
      </c>
      <c r="AE72" s="22">
        <f t="shared" si="18"/>
        <v>0.39686443647301756</v>
      </c>
      <c r="AF72" s="53">
        <v>10.442430775622025</v>
      </c>
      <c r="AG72" s="55" t="s">
        <v>191</v>
      </c>
      <c r="AH72" s="53">
        <f t="shared" si="20"/>
        <v>14.746024464986673</v>
      </c>
      <c r="AI72" s="53">
        <f t="shared" si="21"/>
        <v>1.1865061162466684</v>
      </c>
      <c r="AJ72" s="5">
        <v>13.725039685407324</v>
      </c>
      <c r="AM72" s="117" t="s">
        <v>191</v>
      </c>
      <c r="AN72" s="118" t="s">
        <v>191</v>
      </c>
      <c r="AO72" s="114" t="s">
        <v>142</v>
      </c>
      <c r="AP72" s="113">
        <v>13.762286928661107</v>
      </c>
      <c r="AQ72" s="126"/>
      <c r="AR72" s="116" t="s">
        <v>191</v>
      </c>
      <c r="AS72" s="113">
        <v>15.862625289263846</v>
      </c>
      <c r="AT72" s="116" t="s">
        <v>191</v>
      </c>
      <c r="AU72" s="113">
        <v>11.416804237328785</v>
      </c>
      <c r="AV72" s="116" t="s">
        <v>191</v>
      </c>
      <c r="AW72" s="111">
        <v>14.252575590120266</v>
      </c>
      <c r="AZ72" s="117" t="s">
        <v>191</v>
      </c>
      <c r="BA72" s="114" t="s">
        <v>142</v>
      </c>
      <c r="BB72" s="113">
        <v>13.192014418489778</v>
      </c>
      <c r="BC72" s="127"/>
      <c r="BD72" s="116" t="s">
        <v>191</v>
      </c>
      <c r="BE72" s="113">
        <v>14.019566067839037</v>
      </c>
      <c r="BF72" s="116" t="s">
        <v>191</v>
      </c>
      <c r="BG72" s="113">
        <v>11.58745774589207</v>
      </c>
      <c r="BH72" s="116" t="s">
        <v>191</v>
      </c>
      <c r="BI72" s="111">
        <v>14.746024464986673</v>
      </c>
    </row>
    <row r="73" spans="1:61" x14ac:dyDescent="0.35">
      <c r="A73" t="s">
        <v>35</v>
      </c>
      <c r="B73" t="s">
        <v>7</v>
      </c>
      <c r="G73" s="7">
        <f>AVERAGEIF($F$36:$F$72,"&lt;&gt;",G36:G72)</f>
        <v>14.45</v>
      </c>
      <c r="H73" s="5">
        <f>AVERAGEIF($F$36:$F$72,"&lt;&gt;",H36:H72)</f>
        <v>10.875805755711347</v>
      </c>
      <c r="I73" s="22">
        <f>AVERAGEIF($F$36:$F$72,"&lt;&gt;",I36:I72)</f>
        <v>13.45</v>
      </c>
      <c r="J73" s="22">
        <f>AVERAGEIF($F$36:$F$72,"&lt;&gt;",J36:J72)</f>
        <v>11.450311822419179</v>
      </c>
      <c r="K73" s="22">
        <f>AVERAGEIF($F$36:$F$72,"&lt;&gt;",K36:K72)</f>
        <v>0.36257795560479505</v>
      </c>
      <c r="L73" s="78">
        <v>10.680758843205009</v>
      </c>
      <c r="M73" s="22">
        <f>AVERAGEIF($F$36:$F$72,"&lt;&gt;",M36:M72)</f>
        <v>14.9</v>
      </c>
      <c r="N73" s="22">
        <f>AVERAGEIF($F$36:$F$72,"&lt;&gt;",N36:N72)</f>
        <v>10.711634252628375</v>
      </c>
      <c r="O73" s="22">
        <f>AVERAGEIF($F$36:$F$72,"&lt;&gt;",O36:O72)</f>
        <v>0.1440633629471664</v>
      </c>
      <c r="P73" s="78">
        <v>9.8623101616555129</v>
      </c>
      <c r="Q73" s="22">
        <f>AVERAGEIF($F$36:$F$72,"&lt;&gt;",Q36:Q72)</f>
        <v>17.5</v>
      </c>
      <c r="R73" s="22">
        <f>AVERAGEIF($F$36:$F$72,"&lt;&gt;",R36:R72)</f>
        <v>10.055136628461629</v>
      </c>
      <c r="S73" s="22">
        <f>AVERAGEIF($F$36:$F$72,"&lt;&gt;",S36:S72)</f>
        <v>1.3784157115406936E-2</v>
      </c>
      <c r="T73" s="5">
        <v>9.9660990653391313</v>
      </c>
      <c r="U73" s="22"/>
      <c r="V73" s="22"/>
      <c r="W73" s="7">
        <f>AVERAGEIF($F$36:$F$72,"&lt;&gt;",W36:W72)</f>
        <v>15.4</v>
      </c>
      <c r="X73" s="5">
        <f>AVERAGEIF($F$36:$F$72,"&lt;&gt;",X36:X72)</f>
        <v>10.254552364340284</v>
      </c>
      <c r="Y73" s="22">
        <f>AVERAGEIF($F$36:$F$72,"&lt;&gt;",Y36:Y72)</f>
        <v>15.05</v>
      </c>
      <c r="Z73" s="22">
        <f>AVERAGEIF($F$36:$F$72,"&lt;&gt;",Z36:Z72)</f>
        <v>10.788254047072567</v>
      </c>
      <c r="AA73" s="22">
        <f>AVERAGEIF($F$36:$F$72,"&lt;&gt;",AA36:AA72)</f>
        <v>0.1970635117681413</v>
      </c>
      <c r="AB73" s="78">
        <v>10.031015622249839</v>
      </c>
      <c r="AC73" s="22">
        <f>AVERAGEIF($F$36:$F$72,"&lt;&gt;",AC36:AC72)</f>
        <v>15.9</v>
      </c>
      <c r="AD73" s="22">
        <f>AVERAGEIF($F$36:$F$72,"&lt;&gt;",AD36:AD72)</f>
        <v>10.071755529044546</v>
      </c>
      <c r="AE73" s="22">
        <f>AVERAGEIF($F$36:$F$72,"&lt;&gt;",AE36:AE72)</f>
        <v>-3.9508604099033381E-2</v>
      </c>
      <c r="AF73" s="78">
        <v>9.444217650003857</v>
      </c>
      <c r="AG73" s="22">
        <f>AVERAGEIF($F$36:$F$72,"&lt;&gt;",AG36:AG72)</f>
        <v>18.149999999999999</v>
      </c>
      <c r="AH73" s="22">
        <f>AVERAGEIF($F$36:$F$72,"&lt;&gt;",AH36:AH72)</f>
        <v>9.5527426694671984</v>
      </c>
      <c r="AI73" s="22">
        <f>AVERAGEIF($F$36:$F$72,"&lt;&gt;",AI36:AI72)</f>
        <v>-0.11181433263320012</v>
      </c>
      <c r="AJ73" s="5">
        <v>9.6870999964366202</v>
      </c>
      <c r="AM73" s="115">
        <v>14.45</v>
      </c>
      <c r="AN73" s="113"/>
      <c r="AO73" s="114" t="s">
        <v>35</v>
      </c>
      <c r="AP73" s="113">
        <v>10.875805755711347</v>
      </c>
      <c r="AQ73" s="126"/>
      <c r="AR73" s="112">
        <v>13.45</v>
      </c>
      <c r="AS73" s="113">
        <v>11.450311822419179</v>
      </c>
      <c r="AT73" s="112">
        <v>14.9</v>
      </c>
      <c r="AU73" s="113">
        <v>10.711634252628375</v>
      </c>
      <c r="AV73" s="112">
        <v>17.5</v>
      </c>
      <c r="AW73" s="111">
        <v>10.055136628461629</v>
      </c>
      <c r="AZ73" s="115">
        <v>15.4</v>
      </c>
      <c r="BA73" s="114" t="s">
        <v>35</v>
      </c>
      <c r="BB73" s="113">
        <v>10.254552364340284</v>
      </c>
      <c r="BC73" s="127"/>
      <c r="BD73" s="112">
        <v>15.05</v>
      </c>
      <c r="BE73" s="113">
        <v>10.788254047072567</v>
      </c>
      <c r="BF73" s="112">
        <v>15.9</v>
      </c>
      <c r="BG73" s="113">
        <v>10.071755529044546</v>
      </c>
      <c r="BH73" s="112">
        <v>18.149999999999999</v>
      </c>
      <c r="BI73" s="111">
        <v>9.5527426694671984</v>
      </c>
    </row>
    <row r="74" spans="1:61" x14ac:dyDescent="0.35">
      <c r="A74" t="s">
        <v>34</v>
      </c>
      <c r="B74" t="s">
        <v>33</v>
      </c>
      <c r="G74" s="7">
        <f>AVERAGEIF($F$36:$F$72,"",G36:G72)</f>
        <v>21.857142857142858</v>
      </c>
      <c r="H74" s="5">
        <f>AVERAGEIF($F$36:$F$72,"",H36:H72)</f>
        <v>8.708830315838556</v>
      </c>
      <c r="I74" s="22">
        <f>AVERAGEIF($F$36:$F$72,"",I36:I72)</f>
        <v>23.285714285714285</v>
      </c>
      <c r="J74" s="22">
        <f>AVERAGEIF($F$36:$F$72,"",J36:J72)</f>
        <v>7.7209385647698605</v>
      </c>
      <c r="K74" s="22">
        <f>AVERAGEIF($F$36:$F$72,"",K36:K72)</f>
        <v>-0.56976535880753509</v>
      </c>
      <c r="L74" s="78">
        <v>7.6728262814780583</v>
      </c>
      <c r="M74" s="22">
        <f>AVERAGEIF($F$36:$F$72,"",M36:M72)</f>
        <v>21.214285714285715</v>
      </c>
      <c r="N74" s="22">
        <f>AVERAGEIF($F$36:$F$72,"",N36:N72)</f>
        <v>9.0944588614749513</v>
      </c>
      <c r="O74" s="22">
        <f>AVERAGEIF($F$36:$F$72,"",O36:O72)</f>
        <v>-0.22638528463126237</v>
      </c>
      <c r="P74" s="78">
        <v>8.8449219094324274</v>
      </c>
      <c r="Q74" s="22">
        <f>AVERAGEIF($F$36:$F$72,"",Q36:Q72)</f>
        <v>17.5</v>
      </c>
      <c r="R74" s="22">
        <f>AVERAGEIF($F$36:$F$72,"",R36:R72)</f>
        <v>9.9133567267031566</v>
      </c>
      <c r="S74" s="22">
        <f>AVERAGEIF($F$36:$F$72,"",S36:S72)</f>
        <v>-2.1660818324210882E-2</v>
      </c>
      <c r="T74" s="5">
        <v>9.8567044241685675</v>
      </c>
      <c r="U74" s="22"/>
      <c r="V74" s="22"/>
      <c r="W74" s="7">
        <f>AVERAGEIF($F$36:$F$72,"",W36:W72)</f>
        <v>20.5</v>
      </c>
      <c r="X74" s="5">
        <f>AVERAGEIF($F$36:$F$72,"",X36:X72)</f>
        <v>8.9414901175180841</v>
      </c>
      <c r="Y74" s="22">
        <f>AVERAGEIF($F$36:$F$72,"",Y36:Y72)</f>
        <v>21</v>
      </c>
      <c r="Z74" s="22">
        <f>AVERAGEIF($F$36:$F$72,"",Z36:Z72)</f>
        <v>8.3714942483472683</v>
      </c>
      <c r="AA74" s="22">
        <f>AVERAGEIF($F$36:$F$72,"",AA36:AA72)</f>
        <v>-0.40712643791318259</v>
      </c>
      <c r="AB74" s="78">
        <v>7.9238459188900165</v>
      </c>
      <c r="AC74" s="22">
        <f>AVERAGEIF($F$36:$F$72,"",AC36:AC72)</f>
        <v>19.785714285714285</v>
      </c>
      <c r="AD74" s="22">
        <f>AVERAGEIF($F$36:$F$72,"",AD36:AD72)</f>
        <v>8.8450916084776789</v>
      </c>
      <c r="AE74" s="22">
        <f>AVERAGEIF($F$36:$F$72,"",AE36:AE72)</f>
        <v>-0.28872709788057993</v>
      </c>
      <c r="AF74" s="78">
        <v>8.8741247512459314</v>
      </c>
      <c r="AG74" s="22">
        <f>AVERAGEIF($F$36:$F$72,"",AG36:AG72)</f>
        <v>16.571428571428573</v>
      </c>
      <c r="AH74" s="22">
        <f>AVERAGEIF($F$36:$F$72,"",AH36:AH72)</f>
        <v>10.274278873940517</v>
      </c>
      <c r="AI74" s="22">
        <f>AVERAGEIF($F$36:$F$72,"",AI36:AI72)</f>
        <v>6.8569718485129244E-2</v>
      </c>
      <c r="AJ74" s="5">
        <v>10.248117054972852</v>
      </c>
      <c r="AM74" s="110">
        <v>21.857142857142858</v>
      </c>
      <c r="AN74" s="108"/>
      <c r="AO74" s="109" t="s">
        <v>34</v>
      </c>
      <c r="AP74" s="108">
        <v>8.708830315838556</v>
      </c>
      <c r="AQ74" s="126"/>
      <c r="AR74" s="107">
        <v>23.285714285714285</v>
      </c>
      <c r="AS74" s="108">
        <v>7.7209385647698605</v>
      </c>
      <c r="AT74" s="107">
        <v>21.214285714285715</v>
      </c>
      <c r="AU74" s="108">
        <v>9.0944588614749513</v>
      </c>
      <c r="AV74" s="107">
        <v>17.5</v>
      </c>
      <c r="AW74" s="106">
        <v>9.9133567267031566</v>
      </c>
      <c r="AZ74" s="110">
        <v>20.5</v>
      </c>
      <c r="BA74" s="109" t="s">
        <v>34</v>
      </c>
      <c r="BB74" s="108">
        <v>8.9414901175180841</v>
      </c>
      <c r="BC74" s="127"/>
      <c r="BD74" s="107">
        <v>21</v>
      </c>
      <c r="BE74" s="108">
        <v>8.3714942483472683</v>
      </c>
      <c r="BF74" s="107">
        <v>19.785714285714285</v>
      </c>
      <c r="BG74" s="108">
        <v>8.8450916084776789</v>
      </c>
      <c r="BH74" s="107">
        <v>16.571428571428573</v>
      </c>
      <c r="BI74" s="106">
        <v>10.274278873940517</v>
      </c>
    </row>
    <row r="75" spans="1:61" x14ac:dyDescent="0.35">
      <c r="T75" s="3"/>
      <c r="U75" s="3"/>
      <c r="V75" s="3"/>
      <c r="AJ75" s="3"/>
    </row>
    <row r="76" spans="1:61" x14ac:dyDescent="0.35">
      <c r="T76" s="3"/>
      <c r="U76" s="3"/>
      <c r="V76" s="3"/>
      <c r="AJ76" s="3"/>
    </row>
    <row r="77" spans="1:61" x14ac:dyDescent="0.35">
      <c r="T77" s="3"/>
      <c r="U77" s="3"/>
      <c r="V77" s="3"/>
      <c r="AJ77" s="3"/>
    </row>
    <row r="78" spans="1:61" x14ac:dyDescent="0.35">
      <c r="A78" s="92"/>
      <c r="B78" s="92"/>
      <c r="C78" s="92"/>
      <c r="D78" s="92"/>
      <c r="E78" s="92"/>
      <c r="F78" s="92"/>
      <c r="G78" s="92"/>
      <c r="H78" s="92"/>
      <c r="I78" s="92"/>
    </row>
    <row r="79" spans="1:61" ht="16" customHeight="1" x14ac:dyDescent="0.35">
      <c r="A79" s="92"/>
      <c r="B79" s="92"/>
      <c r="C79" s="92"/>
      <c r="D79" s="93"/>
      <c r="E79" s="93"/>
      <c r="F79" s="93"/>
      <c r="G79" s="93"/>
      <c r="H79" s="92"/>
      <c r="I79" s="92"/>
    </row>
    <row r="80" spans="1:61" x14ac:dyDescent="0.35">
      <c r="A80" s="92"/>
      <c r="B80" s="92"/>
      <c r="C80" s="92"/>
      <c r="D80" s="93"/>
      <c r="E80" s="93"/>
      <c r="F80" s="93"/>
      <c r="G80" s="93"/>
      <c r="H80" s="92"/>
      <c r="I80" s="92"/>
    </row>
    <row r="81" spans="1:9" x14ac:dyDescent="0.35">
      <c r="A81" s="92"/>
      <c r="B81" s="92"/>
      <c r="C81" s="92"/>
      <c r="D81" s="93"/>
      <c r="E81" s="93"/>
      <c r="F81" s="93"/>
      <c r="G81" s="93"/>
      <c r="H81" s="92"/>
      <c r="I81" s="92"/>
    </row>
    <row r="82" spans="1:9" x14ac:dyDescent="0.35">
      <c r="A82" s="89"/>
      <c r="B82" s="89"/>
      <c r="C82" s="89"/>
      <c r="D82" s="89"/>
      <c r="E82" s="89"/>
      <c r="F82" s="89"/>
      <c r="G82" s="89"/>
      <c r="H82" s="89"/>
      <c r="I82" s="89"/>
    </row>
    <row r="83" spans="1:9" x14ac:dyDescent="0.35">
      <c r="A83" s="90"/>
      <c r="B83" s="90"/>
      <c r="C83" s="94"/>
      <c r="D83" s="95"/>
      <c r="E83" s="94"/>
      <c r="F83" s="94"/>
      <c r="G83" s="94"/>
      <c r="H83" s="94"/>
      <c r="I83" s="90"/>
    </row>
    <row r="84" spans="1:9" x14ac:dyDescent="0.35">
      <c r="A84" s="90"/>
      <c r="B84" s="90"/>
      <c r="C84" s="90"/>
      <c r="D84" s="90"/>
      <c r="E84" s="90"/>
      <c r="F84" s="90"/>
      <c r="G84" s="94"/>
      <c r="H84" s="94"/>
      <c r="I84" s="90"/>
    </row>
    <row r="85" spans="1:9" x14ac:dyDescent="0.35">
      <c r="A85" s="90"/>
      <c r="B85" s="90"/>
      <c r="C85" s="90"/>
      <c r="D85" s="90"/>
      <c r="E85" s="90"/>
      <c r="F85" s="90"/>
      <c r="G85" s="90"/>
      <c r="H85" s="90"/>
      <c r="I85" s="90"/>
    </row>
    <row r="86" spans="1:9" x14ac:dyDescent="0.35">
      <c r="A86" s="90"/>
      <c r="B86" s="90"/>
      <c r="C86" s="90"/>
      <c r="D86" s="90"/>
      <c r="E86" s="90"/>
      <c r="F86" s="90"/>
      <c r="G86" s="90"/>
      <c r="H86" s="90"/>
      <c r="I86" s="90"/>
    </row>
    <row r="87" spans="1:9" x14ac:dyDescent="0.35">
      <c r="A87" s="90"/>
      <c r="B87" s="90"/>
      <c r="C87" s="90"/>
      <c r="D87" s="90"/>
      <c r="E87" s="90"/>
      <c r="F87" s="90"/>
      <c r="G87" s="90"/>
      <c r="H87" s="90"/>
      <c r="I87" s="90"/>
    </row>
    <row r="88" spans="1:9" x14ac:dyDescent="0.35">
      <c r="A88" s="90"/>
      <c r="B88" s="90"/>
      <c r="C88" s="90"/>
      <c r="D88" s="90"/>
      <c r="E88" s="90"/>
      <c r="F88" s="90"/>
      <c r="G88" s="90"/>
      <c r="H88" s="90"/>
      <c r="I88" s="90"/>
    </row>
    <row r="89" spans="1:9" x14ac:dyDescent="0.35">
      <c r="A89" s="90"/>
      <c r="B89" s="90"/>
      <c r="C89" s="90"/>
      <c r="D89" s="90"/>
      <c r="E89" s="90"/>
      <c r="F89" s="90"/>
      <c r="G89" s="90"/>
      <c r="H89" s="90"/>
      <c r="I89" s="90"/>
    </row>
    <row r="90" spans="1:9" x14ac:dyDescent="0.35">
      <c r="A90" s="90"/>
      <c r="B90" s="90"/>
      <c r="C90" s="90"/>
      <c r="D90" s="90"/>
      <c r="E90" s="90"/>
      <c r="F90" s="90"/>
      <c r="G90" s="90"/>
      <c r="H90" s="90"/>
      <c r="I90" s="90"/>
    </row>
    <row r="91" spans="1:9" x14ac:dyDescent="0.35">
      <c r="A91" s="90"/>
      <c r="B91" s="90"/>
      <c r="C91" s="90"/>
      <c r="D91" s="90"/>
      <c r="E91" s="90"/>
      <c r="F91" s="90"/>
      <c r="G91" s="90"/>
      <c r="H91" s="90"/>
      <c r="I91" s="90"/>
    </row>
    <row r="92" spans="1:9" x14ac:dyDescent="0.35">
      <c r="A92" s="90"/>
      <c r="B92" s="90"/>
      <c r="C92" s="90"/>
      <c r="D92" s="90"/>
      <c r="E92" s="90"/>
      <c r="F92" s="90"/>
      <c r="G92" s="90"/>
      <c r="H92" s="90"/>
      <c r="I92" s="90"/>
    </row>
    <row r="93" spans="1:9" x14ac:dyDescent="0.35">
      <c r="A93" s="90"/>
      <c r="B93" s="90"/>
      <c r="C93" s="90"/>
      <c r="D93" s="90"/>
      <c r="E93" s="90"/>
      <c r="F93" s="90"/>
      <c r="G93" s="90"/>
      <c r="H93" s="90"/>
      <c r="I93" s="90"/>
    </row>
    <row r="94" spans="1:9" x14ac:dyDescent="0.35">
      <c r="A94" s="90"/>
      <c r="B94" s="90"/>
      <c r="C94" s="90"/>
      <c r="D94" s="90"/>
      <c r="E94" s="90"/>
      <c r="F94" s="90"/>
      <c r="G94" s="90"/>
      <c r="H94" s="90"/>
      <c r="I94" s="90"/>
    </row>
    <row r="95" spans="1:9" x14ac:dyDescent="0.35">
      <c r="A95" s="90"/>
      <c r="B95" s="90"/>
      <c r="C95" s="90"/>
      <c r="D95" s="90"/>
      <c r="E95" s="90"/>
      <c r="F95" s="90"/>
      <c r="G95" s="90"/>
      <c r="H95" s="90"/>
      <c r="I95" s="90"/>
    </row>
    <row r="96" spans="1:9" x14ac:dyDescent="0.35">
      <c r="A96" s="90"/>
      <c r="B96" s="90"/>
      <c r="C96" s="90"/>
      <c r="D96" s="90"/>
      <c r="E96" s="90"/>
      <c r="F96" s="90"/>
      <c r="G96" s="90"/>
      <c r="H96" s="90"/>
      <c r="I96" s="90"/>
    </row>
    <row r="97" spans="1:9" x14ac:dyDescent="0.35">
      <c r="A97" s="90"/>
      <c r="B97" s="90"/>
      <c r="C97" s="90"/>
      <c r="D97" s="90"/>
      <c r="E97" s="90"/>
      <c r="F97" s="90"/>
      <c r="G97" s="90"/>
      <c r="H97" s="90"/>
      <c r="I97" s="90"/>
    </row>
    <row r="98" spans="1:9" x14ac:dyDescent="0.35">
      <c r="A98" s="90"/>
      <c r="B98" s="90"/>
      <c r="C98" s="90"/>
      <c r="D98" s="90"/>
      <c r="E98" s="90"/>
      <c r="F98" s="90"/>
      <c r="G98" s="90"/>
      <c r="H98" s="90"/>
      <c r="I98" s="90"/>
    </row>
    <row r="99" spans="1:9" x14ac:dyDescent="0.35">
      <c r="A99" s="90"/>
      <c r="B99" s="90"/>
      <c r="C99" s="90"/>
      <c r="D99" s="90"/>
      <c r="E99" s="90"/>
      <c r="F99" s="90"/>
      <c r="G99" s="90"/>
      <c r="H99" s="90"/>
      <c r="I99" s="90"/>
    </row>
    <row r="100" spans="1:9" x14ac:dyDescent="0.35">
      <c r="A100" s="90"/>
      <c r="B100" s="90"/>
      <c r="C100" s="90"/>
      <c r="D100" s="90"/>
      <c r="E100" s="90"/>
      <c r="F100" s="90"/>
      <c r="G100" s="90"/>
      <c r="H100" s="90"/>
      <c r="I100" s="90"/>
    </row>
    <row r="101" spans="1:9" x14ac:dyDescent="0.35">
      <c r="A101" s="90"/>
      <c r="B101" s="90"/>
      <c r="C101" s="90"/>
      <c r="D101" s="90"/>
      <c r="E101" s="90"/>
      <c r="F101" s="90"/>
      <c r="G101" s="90"/>
      <c r="H101" s="90"/>
      <c r="I101" s="90"/>
    </row>
    <row r="102" spans="1:9" x14ac:dyDescent="0.35">
      <c r="A102" s="90"/>
      <c r="B102" s="90"/>
      <c r="C102" s="90"/>
      <c r="D102" s="90"/>
      <c r="E102" s="90"/>
      <c r="F102" s="90"/>
      <c r="G102" s="90"/>
      <c r="H102" s="90"/>
      <c r="I102" s="90"/>
    </row>
    <row r="103" spans="1:9" x14ac:dyDescent="0.35">
      <c r="A103" s="90"/>
      <c r="B103" s="90"/>
      <c r="C103" s="90"/>
      <c r="D103" s="90"/>
      <c r="E103" s="90"/>
      <c r="F103" s="90"/>
      <c r="G103" s="90"/>
      <c r="H103" s="90"/>
      <c r="I103" s="90"/>
    </row>
    <row r="104" spans="1:9" x14ac:dyDescent="0.35">
      <c r="A104" s="90"/>
      <c r="B104" s="90"/>
      <c r="C104" s="90"/>
      <c r="D104" s="90"/>
      <c r="E104" s="90"/>
      <c r="F104" s="90"/>
      <c r="G104" s="90"/>
      <c r="H104" s="90"/>
      <c r="I104" s="90"/>
    </row>
    <row r="105" spans="1:9" x14ac:dyDescent="0.35">
      <c r="A105" s="90"/>
      <c r="B105" s="90"/>
      <c r="C105" s="90"/>
      <c r="D105" s="90"/>
      <c r="E105" s="90"/>
      <c r="F105" s="90"/>
      <c r="G105" s="90"/>
      <c r="H105" s="90"/>
      <c r="I105" s="90"/>
    </row>
    <row r="106" spans="1:9" x14ac:dyDescent="0.35">
      <c r="A106" s="90"/>
      <c r="B106" s="90"/>
      <c r="C106" s="90"/>
      <c r="D106" s="90"/>
      <c r="E106" s="90"/>
      <c r="F106" s="90"/>
      <c r="G106" s="90"/>
      <c r="H106" s="90"/>
      <c r="I106" s="90"/>
    </row>
    <row r="107" spans="1:9" x14ac:dyDescent="0.35">
      <c r="A107" s="90"/>
      <c r="B107" s="90"/>
      <c r="C107" s="90"/>
      <c r="D107" s="90"/>
      <c r="E107" s="90"/>
      <c r="F107" s="90"/>
      <c r="G107" s="90"/>
      <c r="H107" s="90"/>
      <c r="I107" s="90"/>
    </row>
    <row r="108" spans="1:9" x14ac:dyDescent="0.35">
      <c r="A108" s="90"/>
      <c r="B108" s="90"/>
      <c r="C108" s="90"/>
      <c r="D108" s="90"/>
      <c r="E108" s="90"/>
      <c r="F108" s="90"/>
      <c r="G108" s="90"/>
      <c r="H108" s="90"/>
      <c r="I108" s="90"/>
    </row>
    <row r="109" spans="1:9" x14ac:dyDescent="0.35">
      <c r="A109" s="90"/>
      <c r="B109" s="90"/>
      <c r="C109" s="90"/>
      <c r="D109" s="90"/>
      <c r="E109" s="90"/>
      <c r="F109" s="90"/>
      <c r="G109" s="90"/>
      <c r="H109" s="90"/>
      <c r="I109" s="90"/>
    </row>
    <row r="110" spans="1:9" x14ac:dyDescent="0.35">
      <c r="A110" s="90"/>
      <c r="B110" s="90"/>
      <c r="C110" s="90"/>
      <c r="D110" s="90"/>
      <c r="E110" s="90"/>
      <c r="F110" s="90"/>
      <c r="G110" s="90"/>
      <c r="H110" s="90"/>
      <c r="I110" s="90"/>
    </row>
    <row r="111" spans="1:9" x14ac:dyDescent="0.35">
      <c r="A111" s="90"/>
      <c r="B111" s="90"/>
      <c r="C111" s="90"/>
      <c r="D111" s="90"/>
      <c r="E111" s="90"/>
      <c r="F111" s="90"/>
      <c r="G111" s="90"/>
      <c r="H111" s="90"/>
      <c r="I111" s="90"/>
    </row>
    <row r="112" spans="1:9" x14ac:dyDescent="0.35">
      <c r="A112" s="90"/>
      <c r="B112" s="90"/>
      <c r="C112" s="90"/>
      <c r="D112" s="90"/>
      <c r="E112" s="90"/>
      <c r="F112" s="90"/>
      <c r="G112" s="90"/>
      <c r="H112" s="90"/>
      <c r="I112" s="90"/>
    </row>
    <row r="113" spans="1:9" x14ac:dyDescent="0.35">
      <c r="A113" s="90"/>
      <c r="B113" s="90"/>
      <c r="C113" s="90"/>
      <c r="D113" s="90"/>
      <c r="E113" s="90"/>
      <c r="F113" s="90"/>
      <c r="G113" s="90"/>
      <c r="H113" s="90"/>
      <c r="I113" s="90"/>
    </row>
    <row r="114" spans="1:9" x14ac:dyDescent="0.35">
      <c r="A114" s="90"/>
      <c r="B114" s="90"/>
      <c r="C114" s="90"/>
      <c r="D114" s="90"/>
      <c r="E114" s="90"/>
      <c r="F114" s="90"/>
      <c r="G114" s="90"/>
      <c r="H114" s="90"/>
      <c r="I114" s="90"/>
    </row>
    <row r="115" spans="1:9" x14ac:dyDescent="0.35">
      <c r="A115" s="90"/>
      <c r="B115" s="90"/>
      <c r="C115" s="90"/>
      <c r="D115" s="90"/>
      <c r="E115" s="90"/>
      <c r="F115" s="90"/>
      <c r="G115" s="90"/>
      <c r="H115" s="90"/>
      <c r="I115" s="90"/>
    </row>
    <row r="116" spans="1:9" x14ac:dyDescent="0.35">
      <c r="A116" s="90"/>
      <c r="B116" s="90"/>
      <c r="C116" s="90"/>
      <c r="D116" s="90"/>
      <c r="E116" s="90"/>
      <c r="F116" s="90"/>
      <c r="G116" s="90"/>
      <c r="H116" s="90"/>
      <c r="I116" s="90"/>
    </row>
    <row r="117" spans="1:9" x14ac:dyDescent="0.35">
      <c r="A117" s="89"/>
      <c r="B117" s="90"/>
      <c r="C117" s="90"/>
      <c r="D117" s="90"/>
      <c r="E117" s="90"/>
      <c r="F117" s="90"/>
      <c r="G117" s="90"/>
      <c r="H117" s="90"/>
      <c r="I117" s="90"/>
    </row>
    <row r="118" spans="1:9" x14ac:dyDescent="0.35">
      <c r="A118" s="90"/>
      <c r="B118" s="90"/>
      <c r="C118" s="90"/>
      <c r="D118" s="90"/>
      <c r="E118" s="90"/>
      <c r="F118" s="90"/>
      <c r="G118" s="90"/>
      <c r="H118" s="90"/>
      <c r="I118" s="90"/>
    </row>
    <row r="119" spans="1:9" x14ac:dyDescent="0.35">
      <c r="A119" s="90"/>
      <c r="B119" s="90"/>
      <c r="C119" s="90"/>
      <c r="D119" s="90"/>
      <c r="E119" s="90"/>
      <c r="F119" s="90"/>
      <c r="G119" s="90"/>
      <c r="H119" s="90"/>
      <c r="I119" s="90"/>
    </row>
    <row r="120" spans="1:9" x14ac:dyDescent="0.35">
      <c r="A120" s="90"/>
      <c r="B120" s="91"/>
      <c r="C120" s="90"/>
      <c r="D120" s="90"/>
      <c r="E120" s="90"/>
      <c r="F120" s="90"/>
      <c r="G120" s="90"/>
      <c r="H120" s="90"/>
      <c r="I120" s="90"/>
    </row>
    <row r="121" spans="1:9" x14ac:dyDescent="0.35">
      <c r="A121" s="90"/>
      <c r="B121" s="91"/>
      <c r="C121" s="90"/>
      <c r="D121" s="90"/>
      <c r="E121" s="90"/>
      <c r="F121" s="90"/>
      <c r="G121" s="90"/>
      <c r="H121" s="90"/>
      <c r="I121" s="90"/>
    </row>
  </sheetData>
  <mergeCells count="25">
    <mergeCell ref="BF32:BG34"/>
    <mergeCell ref="BH32:BI34"/>
    <mergeCell ref="AZ30:BI31"/>
    <mergeCell ref="AR32:AS34"/>
    <mergeCell ref="AT32:AU34"/>
    <mergeCell ref="AV32:AW34"/>
    <mergeCell ref="AZ32:BB34"/>
    <mergeCell ref="BD32:BE34"/>
    <mergeCell ref="AM30:AW31"/>
    <mergeCell ref="AM32:AP34"/>
    <mergeCell ref="G27:T28"/>
    <mergeCell ref="W27:AJ28"/>
    <mergeCell ref="G29:H31"/>
    <mergeCell ref="I29:L31"/>
    <mergeCell ref="M29:P31"/>
    <mergeCell ref="Q29:T31"/>
    <mergeCell ref="W29:X31"/>
    <mergeCell ref="Y29:AB31"/>
    <mergeCell ref="AC29:AF31"/>
    <mergeCell ref="AG29:AJ31"/>
    <mergeCell ref="C34:F34"/>
    <mergeCell ref="G34:G35"/>
    <mergeCell ref="H34:H35"/>
    <mergeCell ref="W34:W35"/>
    <mergeCell ref="X34:X35"/>
  </mergeCells>
  <pageMargins left="0.7" right="0.7" top="0.75" bottom="0.75" header="0.3" footer="0.3"/>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397B1-C3EF-2046-A850-D33293A54CBE}">
  <sheetPr>
    <tabColor rgb="FFFB8D29"/>
  </sheetPr>
  <dimension ref="A1:BI73"/>
  <sheetViews>
    <sheetView topLeftCell="A31" zoomScale="75" zoomScaleNormal="75" workbookViewId="0">
      <selection activeCell="D16" sqref="D16"/>
    </sheetView>
  </sheetViews>
  <sheetFormatPr defaultColWidth="10.6640625" defaultRowHeight="15.5" x14ac:dyDescent="0.35"/>
  <cols>
    <col min="1" max="1" width="25.83203125" customWidth="1"/>
    <col min="2" max="6" width="10.83203125" customWidth="1"/>
    <col min="7" max="40" width="12.83203125" customWidth="1"/>
    <col min="41" max="41" width="25.83203125" customWidth="1"/>
    <col min="42" max="52" width="12.83203125" customWidth="1"/>
    <col min="53" max="53" width="25.83203125" customWidth="1"/>
    <col min="54" max="61" width="12.83203125" customWidth="1"/>
  </cols>
  <sheetData>
    <row r="1" spans="1:37" s="44" customFormat="1" ht="22" customHeight="1" x14ac:dyDescent="0.35">
      <c r="A1" s="68" t="s">
        <v>236</v>
      </c>
      <c r="B1" s="46"/>
      <c r="C1" s="46"/>
      <c r="D1" s="46"/>
      <c r="E1" s="46"/>
      <c r="F1" s="46"/>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row>
    <row r="2" spans="1:37" x14ac:dyDescent="0.35">
      <c r="A2" s="16" t="s">
        <v>112</v>
      </c>
      <c r="B2" s="16"/>
      <c r="C2" s="16"/>
      <c r="D2" s="16"/>
      <c r="E2" s="16"/>
      <c r="F2" s="16"/>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row>
    <row r="3" spans="1:37" x14ac:dyDescent="0.35">
      <c r="A3" s="43" t="s">
        <v>117</v>
      </c>
      <c r="B3" t="s">
        <v>282</v>
      </c>
    </row>
    <row r="4" spans="1:37" x14ac:dyDescent="0.35">
      <c r="A4" s="43" t="s">
        <v>261</v>
      </c>
      <c r="B4" t="s">
        <v>262</v>
      </c>
    </row>
    <row r="5" spans="1:37" x14ac:dyDescent="0.35">
      <c r="A5" s="139" t="s">
        <v>241</v>
      </c>
      <c r="B5" t="s">
        <v>170</v>
      </c>
    </row>
    <row r="6" spans="1:37" x14ac:dyDescent="0.35">
      <c r="A6" s="138" t="s">
        <v>255</v>
      </c>
      <c r="B6" t="s">
        <v>234</v>
      </c>
    </row>
    <row r="7" spans="1:37" x14ac:dyDescent="0.35">
      <c r="A7" s="36" t="s">
        <v>114</v>
      </c>
      <c r="B7" s="67">
        <v>0.5</v>
      </c>
      <c r="C7" s="32"/>
      <c r="D7" s="32"/>
      <c r="E7" s="32"/>
      <c r="F7" s="32"/>
    </row>
    <row r="8" spans="1:37" x14ac:dyDescent="0.35">
      <c r="A8" s="39" t="s">
        <v>260</v>
      </c>
      <c r="B8" t="s">
        <v>235</v>
      </c>
    </row>
    <row r="9" spans="1:37" x14ac:dyDescent="0.35">
      <c r="A9" s="138" t="s">
        <v>255</v>
      </c>
      <c r="B9" t="s">
        <v>176</v>
      </c>
    </row>
    <row r="10" spans="1:37" x14ac:dyDescent="0.35">
      <c r="A10" s="36" t="s">
        <v>114</v>
      </c>
      <c r="B10" s="38">
        <v>0.25</v>
      </c>
    </row>
    <row r="11" spans="1:37" x14ac:dyDescent="0.35">
      <c r="A11" s="39" t="s">
        <v>260</v>
      </c>
      <c r="B11" t="s">
        <v>276</v>
      </c>
    </row>
    <row r="12" spans="1:37" x14ac:dyDescent="0.35">
      <c r="A12" s="39" t="s">
        <v>260</v>
      </c>
      <c r="B12" t="s">
        <v>277</v>
      </c>
    </row>
    <row r="13" spans="1:37" x14ac:dyDescent="0.35">
      <c r="A13" s="138" t="s">
        <v>255</v>
      </c>
      <c r="B13" t="s">
        <v>245</v>
      </c>
    </row>
    <row r="14" spans="1:37" x14ac:dyDescent="0.35">
      <c r="A14" s="36" t="s">
        <v>114</v>
      </c>
      <c r="B14" s="38">
        <v>0.25</v>
      </c>
    </row>
    <row r="15" spans="1:37" x14ac:dyDescent="0.35">
      <c r="A15" s="39" t="s">
        <v>260</v>
      </c>
      <c r="B15" t="s">
        <v>278</v>
      </c>
    </row>
    <row r="16" spans="1:37" x14ac:dyDescent="0.35">
      <c r="A16" s="39" t="s">
        <v>260</v>
      </c>
      <c r="B16" t="s">
        <v>279</v>
      </c>
    </row>
    <row r="17" spans="1:61" x14ac:dyDescent="0.35">
      <c r="A17" s="36" t="s">
        <v>113</v>
      </c>
      <c r="B17" s="24" t="s">
        <v>192</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61" x14ac:dyDescent="0.35">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row>
    <row r="19" spans="1:61" x14ac:dyDescent="0.35">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row>
    <row r="20" spans="1:61" x14ac:dyDescent="0.35">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row>
    <row r="21" spans="1:61" x14ac:dyDescent="0.35">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row>
    <row r="22" spans="1:61" x14ac:dyDescent="0.35">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row>
    <row r="23" spans="1:61" x14ac:dyDescent="0.35">
      <c r="A23" s="21" t="s">
        <v>110</v>
      </c>
      <c r="B23" s="21"/>
      <c r="C23" s="21"/>
      <c r="D23" s="21"/>
      <c r="E23" s="21"/>
      <c r="F23" s="21"/>
      <c r="G23" s="230" t="s">
        <v>239</v>
      </c>
      <c r="H23" s="226"/>
      <c r="I23" s="226"/>
      <c r="J23" s="226"/>
      <c r="K23" s="226"/>
      <c r="L23" s="226"/>
      <c r="M23" s="226"/>
      <c r="N23" s="226"/>
      <c r="O23" s="226"/>
      <c r="P23" s="226"/>
      <c r="Q23" s="226"/>
      <c r="R23" s="226"/>
      <c r="S23" s="226"/>
      <c r="T23" s="231"/>
      <c r="U23" s="66"/>
      <c r="V23" s="66"/>
      <c r="W23" s="230" t="s">
        <v>240</v>
      </c>
      <c r="X23" s="226"/>
      <c r="Y23" s="226"/>
      <c r="Z23" s="226"/>
      <c r="AA23" s="226"/>
      <c r="AB23" s="226"/>
      <c r="AC23" s="226"/>
      <c r="AD23" s="226"/>
      <c r="AE23" s="226"/>
      <c r="AF23" s="226"/>
      <c r="AG23" s="226"/>
      <c r="AH23" s="226"/>
      <c r="AI23" s="226"/>
      <c r="AJ23" s="231"/>
      <c r="AK23" s="66"/>
    </row>
    <row r="24" spans="1:61" x14ac:dyDescent="0.35">
      <c r="B24" s="24"/>
      <c r="C24" s="24"/>
      <c r="D24" s="24"/>
      <c r="E24" s="24"/>
      <c r="F24" s="24"/>
      <c r="G24" s="230"/>
      <c r="H24" s="226"/>
      <c r="I24" s="226"/>
      <c r="J24" s="226"/>
      <c r="K24" s="226"/>
      <c r="L24" s="226"/>
      <c r="M24" s="226"/>
      <c r="N24" s="226"/>
      <c r="O24" s="226"/>
      <c r="P24" s="226"/>
      <c r="Q24" s="226"/>
      <c r="R24" s="226"/>
      <c r="S24" s="226"/>
      <c r="T24" s="231"/>
      <c r="U24" s="66"/>
      <c r="V24" s="66"/>
      <c r="W24" s="230"/>
      <c r="X24" s="226"/>
      <c r="Y24" s="226"/>
      <c r="Z24" s="226"/>
      <c r="AA24" s="226"/>
      <c r="AB24" s="226"/>
      <c r="AC24" s="226"/>
      <c r="AD24" s="226"/>
      <c r="AE24" s="226"/>
      <c r="AF24" s="226"/>
      <c r="AG24" s="226"/>
      <c r="AH24" s="226"/>
      <c r="AI24" s="226"/>
      <c r="AJ24" s="231"/>
      <c r="AK24" s="66"/>
    </row>
    <row r="25" spans="1:61" ht="16" customHeight="1" x14ac:dyDescent="0.35">
      <c r="G25" s="232" t="s">
        <v>280</v>
      </c>
      <c r="H25" s="224"/>
      <c r="I25" s="233" t="s">
        <v>263</v>
      </c>
      <c r="J25" s="234"/>
      <c r="K25" s="234"/>
      <c r="L25" s="235"/>
      <c r="M25" s="233" t="s">
        <v>264</v>
      </c>
      <c r="N25" s="234"/>
      <c r="O25" s="234"/>
      <c r="P25" s="235"/>
      <c r="Q25" s="233" t="s">
        <v>265</v>
      </c>
      <c r="R25" s="234"/>
      <c r="S25" s="234"/>
      <c r="T25" s="235"/>
      <c r="U25" s="61"/>
      <c r="V25" s="61"/>
      <c r="W25" s="232" t="s">
        <v>280</v>
      </c>
      <c r="X25" s="224"/>
      <c r="Y25" s="233" t="s">
        <v>263</v>
      </c>
      <c r="Z25" s="234"/>
      <c r="AA25" s="234"/>
      <c r="AB25" s="235"/>
      <c r="AC25" s="233" t="s">
        <v>264</v>
      </c>
      <c r="AD25" s="234"/>
      <c r="AE25" s="234"/>
      <c r="AF25" s="235"/>
      <c r="AG25" s="233" t="s">
        <v>265</v>
      </c>
      <c r="AH25" s="234"/>
      <c r="AI25" s="234"/>
      <c r="AJ25" s="235"/>
      <c r="AK25" s="61"/>
    </row>
    <row r="26" spans="1:61" ht="16" customHeight="1" x14ac:dyDescent="0.35">
      <c r="A26" s="34"/>
      <c r="B26" s="34"/>
      <c r="C26" s="34"/>
      <c r="D26" s="34"/>
      <c r="E26" s="34"/>
      <c r="F26" s="34"/>
      <c r="G26" s="232"/>
      <c r="H26" s="224"/>
      <c r="I26" s="233"/>
      <c r="J26" s="234"/>
      <c r="K26" s="234"/>
      <c r="L26" s="235"/>
      <c r="M26" s="233"/>
      <c r="N26" s="234"/>
      <c r="O26" s="234"/>
      <c r="P26" s="235"/>
      <c r="Q26" s="233"/>
      <c r="R26" s="234"/>
      <c r="S26" s="234"/>
      <c r="T26" s="235"/>
      <c r="U26" s="61"/>
      <c r="V26" s="61"/>
      <c r="W26" s="232"/>
      <c r="X26" s="224"/>
      <c r="Y26" s="233"/>
      <c r="Z26" s="234"/>
      <c r="AA26" s="234"/>
      <c r="AB26" s="235"/>
      <c r="AC26" s="233"/>
      <c r="AD26" s="234"/>
      <c r="AE26" s="234"/>
      <c r="AF26" s="235"/>
      <c r="AG26" s="233"/>
      <c r="AH26" s="234"/>
      <c r="AI26" s="234"/>
      <c r="AJ26" s="235"/>
      <c r="AK26" s="61"/>
      <c r="AM26" s="226" t="s">
        <v>242</v>
      </c>
      <c r="AN26" s="226"/>
      <c r="AO26" s="226"/>
      <c r="AP26" s="226"/>
      <c r="AQ26" s="226"/>
      <c r="AR26" s="226"/>
      <c r="AS26" s="226"/>
      <c r="AT26" s="226"/>
      <c r="AU26" s="226"/>
      <c r="AV26" s="226"/>
      <c r="AW26" s="226"/>
      <c r="AZ26" s="226" t="s">
        <v>244</v>
      </c>
      <c r="BA26" s="226"/>
      <c r="BB26" s="226"/>
      <c r="BC26" s="226"/>
      <c r="BD26" s="226"/>
      <c r="BE26" s="226"/>
      <c r="BF26" s="226"/>
      <c r="BG26" s="226"/>
      <c r="BH26" s="226"/>
      <c r="BI26" s="226"/>
    </row>
    <row r="27" spans="1:61" x14ac:dyDescent="0.35">
      <c r="G27" s="232"/>
      <c r="H27" s="224"/>
      <c r="I27" s="233"/>
      <c r="J27" s="234"/>
      <c r="K27" s="234"/>
      <c r="L27" s="235"/>
      <c r="M27" s="233"/>
      <c r="N27" s="234"/>
      <c r="O27" s="234"/>
      <c r="P27" s="235"/>
      <c r="Q27" s="233"/>
      <c r="R27" s="234"/>
      <c r="S27" s="234"/>
      <c r="T27" s="235"/>
      <c r="U27" s="61"/>
      <c r="V27" s="61"/>
      <c r="W27" s="232"/>
      <c r="X27" s="224"/>
      <c r="Y27" s="233"/>
      <c r="Z27" s="234"/>
      <c r="AA27" s="234"/>
      <c r="AB27" s="235"/>
      <c r="AC27" s="233"/>
      <c r="AD27" s="234"/>
      <c r="AE27" s="234"/>
      <c r="AF27" s="235"/>
      <c r="AG27" s="233"/>
      <c r="AH27" s="234"/>
      <c r="AI27" s="234"/>
      <c r="AJ27" s="235"/>
      <c r="AK27" s="61"/>
      <c r="AM27" s="226"/>
      <c r="AN27" s="226"/>
      <c r="AO27" s="226"/>
      <c r="AP27" s="226"/>
      <c r="AQ27" s="226"/>
      <c r="AR27" s="226"/>
      <c r="AS27" s="226"/>
      <c r="AT27" s="226"/>
      <c r="AU27" s="226"/>
      <c r="AV27" s="226"/>
      <c r="AW27" s="226"/>
      <c r="AZ27" s="226"/>
      <c r="BA27" s="226"/>
      <c r="BB27" s="226"/>
      <c r="BC27" s="226"/>
      <c r="BD27" s="226"/>
      <c r="BE27" s="226"/>
      <c r="BF27" s="226"/>
      <c r="BG27" s="226"/>
      <c r="BH27" s="226"/>
      <c r="BI27" s="226"/>
    </row>
    <row r="28" spans="1:61" ht="16" customHeight="1" x14ac:dyDescent="0.35">
      <c r="G28" s="55" t="s">
        <v>32</v>
      </c>
      <c r="I28" s="55" t="s">
        <v>32</v>
      </c>
      <c r="K28" t="s">
        <v>31</v>
      </c>
      <c r="L28" t="s">
        <v>30</v>
      </c>
      <c r="M28" s="55" t="s">
        <v>32</v>
      </c>
      <c r="O28" t="s">
        <v>31</v>
      </c>
      <c r="P28" t="s">
        <v>30</v>
      </c>
      <c r="Q28" s="55" t="s">
        <v>32</v>
      </c>
      <c r="S28" t="s">
        <v>31</v>
      </c>
      <c r="T28" s="60" t="s">
        <v>30</v>
      </c>
      <c r="W28" s="55" t="s">
        <v>32</v>
      </c>
      <c r="Y28" s="55" t="s">
        <v>32</v>
      </c>
      <c r="AA28" t="s">
        <v>31</v>
      </c>
      <c r="AB28" t="s">
        <v>30</v>
      </c>
      <c r="AC28" s="55" t="s">
        <v>32</v>
      </c>
      <c r="AE28" t="s">
        <v>31</v>
      </c>
      <c r="AF28" t="s">
        <v>30</v>
      </c>
      <c r="AG28" s="55" t="s">
        <v>32</v>
      </c>
      <c r="AI28" t="s">
        <v>31</v>
      </c>
      <c r="AJ28" s="60" t="s">
        <v>30</v>
      </c>
      <c r="AM28" s="229" t="s">
        <v>273</v>
      </c>
      <c r="AN28" s="229"/>
      <c r="AO28" s="229"/>
      <c r="AP28" s="229"/>
      <c r="AQ28" s="229"/>
      <c r="AR28" s="227" t="s">
        <v>275</v>
      </c>
      <c r="AS28" s="227"/>
      <c r="AT28" s="227" t="s">
        <v>274</v>
      </c>
      <c r="AU28" s="227"/>
      <c r="AV28" s="228" t="s">
        <v>243</v>
      </c>
      <c r="AW28" s="228"/>
      <c r="AZ28" s="229" t="s">
        <v>273</v>
      </c>
      <c r="BA28" s="229"/>
      <c r="BB28" s="229"/>
      <c r="BC28" s="229"/>
      <c r="BD28" s="227" t="s">
        <v>275</v>
      </c>
      <c r="BE28" s="227"/>
      <c r="BF28" s="227" t="s">
        <v>274</v>
      </c>
      <c r="BG28" s="227"/>
      <c r="BH28" s="228" t="s">
        <v>243</v>
      </c>
      <c r="BI28" s="228"/>
    </row>
    <row r="29" spans="1:61" ht="16" customHeight="1" x14ac:dyDescent="0.35">
      <c r="G29" s="7">
        <v>0.4</v>
      </c>
      <c r="I29" s="7">
        <v>0.5</v>
      </c>
      <c r="K29" s="22">
        <f>_xlfn.STDEV.P(L32:L68)</f>
        <v>3.4034790610603483</v>
      </c>
      <c r="L29" s="5">
        <f>AVERAGE(L32:L68)</f>
        <v>10.00528989537086</v>
      </c>
      <c r="M29" s="7">
        <v>0.25</v>
      </c>
      <c r="O29" s="22">
        <f>_xlfn.STDEV.P(P32:P68)</f>
        <v>2.8096250622611496</v>
      </c>
      <c r="P29" s="5">
        <f>AVERAGE(P32:P68)</f>
        <v>9.9873643853136755</v>
      </c>
      <c r="Q29" s="7">
        <v>0.25</v>
      </c>
      <c r="S29" s="22">
        <f>_xlfn.STDEV.P(T32:T68)</f>
        <v>2.462736955088451</v>
      </c>
      <c r="T29" s="5">
        <f>AVERAGE(T32:T68)</f>
        <v>9.842275303299342</v>
      </c>
      <c r="U29" s="22"/>
      <c r="V29" s="22"/>
      <c r="W29" s="7">
        <v>0.4</v>
      </c>
      <c r="Y29" s="7">
        <v>0.5</v>
      </c>
      <c r="AA29" s="22">
        <f>_xlfn.STDEV.P(AB32:AB68)</f>
        <v>3.4034937127732992</v>
      </c>
      <c r="AB29" s="5">
        <f>AVERAGE(AB32:AB68)</f>
        <v>9.6286013501009489</v>
      </c>
      <c r="AC29" s="7">
        <v>0.25</v>
      </c>
      <c r="AE29" s="22">
        <f>_xlfn.STDEV.P(AF32:AF68)</f>
        <v>3.4741840264204633</v>
      </c>
      <c r="AF29" s="5">
        <f>AVERAGE(AF32:AF68)</f>
        <v>10</v>
      </c>
      <c r="AG29" s="7">
        <v>0.25</v>
      </c>
      <c r="AI29" s="22">
        <f>_xlfn.STDEV.P(AJ32:AJ68)</f>
        <v>2.2317192571671027</v>
      </c>
      <c r="AJ29" s="5">
        <f>AVERAGE(AJ32:AJ68)</f>
        <v>9.7672224103839156</v>
      </c>
      <c r="AK29" s="22"/>
      <c r="AM29" s="229"/>
      <c r="AN29" s="229"/>
      <c r="AO29" s="229"/>
      <c r="AP29" s="229"/>
      <c r="AQ29" s="229"/>
      <c r="AR29" s="227"/>
      <c r="AS29" s="227"/>
      <c r="AT29" s="227"/>
      <c r="AU29" s="227"/>
      <c r="AV29" s="228"/>
      <c r="AW29" s="228"/>
      <c r="AZ29" s="229"/>
      <c r="BA29" s="229"/>
      <c r="BB29" s="229"/>
      <c r="BC29" s="229"/>
      <c r="BD29" s="227"/>
      <c r="BE29" s="227"/>
      <c r="BF29" s="227"/>
      <c r="BG29" s="227"/>
      <c r="BH29" s="228"/>
      <c r="BI29" s="228"/>
    </row>
    <row r="30" spans="1:61" x14ac:dyDescent="0.35">
      <c r="C30" s="204" t="s">
        <v>23</v>
      </c>
      <c r="D30" s="204"/>
      <c r="E30" s="204"/>
      <c r="F30" s="208"/>
      <c r="G30" s="222" t="s">
        <v>140</v>
      </c>
      <c r="H30" s="224" t="s">
        <v>139</v>
      </c>
      <c r="I30" s="55"/>
      <c r="L30" s="60"/>
      <c r="M30" s="55"/>
      <c r="P30" s="60"/>
      <c r="Q30" s="55"/>
      <c r="T30" s="60"/>
      <c r="W30" s="222" t="s">
        <v>140</v>
      </c>
      <c r="X30" s="224" t="s">
        <v>139</v>
      </c>
      <c r="Y30" s="55"/>
      <c r="AB30" s="60"/>
      <c r="AC30" s="55"/>
      <c r="AF30" s="60"/>
      <c r="AG30" s="55"/>
      <c r="AJ30" s="60"/>
      <c r="AM30" s="229"/>
      <c r="AN30" s="229"/>
      <c r="AO30" s="229"/>
      <c r="AP30" s="229"/>
      <c r="AQ30" s="229"/>
      <c r="AR30" s="227"/>
      <c r="AS30" s="227"/>
      <c r="AT30" s="227"/>
      <c r="AU30" s="227"/>
      <c r="AV30" s="228"/>
      <c r="AW30" s="228"/>
      <c r="AZ30" s="229"/>
      <c r="BA30" s="229"/>
      <c r="BB30" s="229"/>
      <c r="BC30" s="229"/>
      <c r="BD30" s="227"/>
      <c r="BE30" s="227"/>
      <c r="BF30" s="227"/>
      <c r="BG30" s="227"/>
      <c r="BH30" s="228"/>
      <c r="BI30" s="228"/>
    </row>
    <row r="31" spans="1:61" x14ac:dyDescent="0.35">
      <c r="A31" s="18" t="s">
        <v>12</v>
      </c>
      <c r="B31" s="18" t="s">
        <v>11</v>
      </c>
      <c r="C31" s="18" t="s">
        <v>10</v>
      </c>
      <c r="D31" s="18" t="s">
        <v>9</v>
      </c>
      <c r="E31" s="18" t="s">
        <v>8</v>
      </c>
      <c r="F31" s="18" t="s">
        <v>7</v>
      </c>
      <c r="G31" s="223"/>
      <c r="H31" s="225"/>
      <c r="I31" s="49" t="s">
        <v>138</v>
      </c>
      <c r="J31" s="18" t="s">
        <v>6</v>
      </c>
      <c r="K31" s="18" t="s">
        <v>5</v>
      </c>
      <c r="L31" s="18" t="s">
        <v>137</v>
      </c>
      <c r="M31" s="49" t="s">
        <v>138</v>
      </c>
      <c r="N31" s="18" t="s">
        <v>6</v>
      </c>
      <c r="O31" s="18" t="s">
        <v>5</v>
      </c>
      <c r="P31" s="18" t="s">
        <v>137</v>
      </c>
      <c r="Q31" s="49" t="s">
        <v>138</v>
      </c>
      <c r="R31" s="18" t="s">
        <v>6</v>
      </c>
      <c r="S31" s="18" t="s">
        <v>5</v>
      </c>
      <c r="T31" s="17" t="s">
        <v>137</v>
      </c>
      <c r="W31" s="223"/>
      <c r="X31" s="225"/>
      <c r="Y31" s="49" t="s">
        <v>138</v>
      </c>
      <c r="Z31" s="18" t="s">
        <v>6</v>
      </c>
      <c r="AA31" s="18" t="s">
        <v>5</v>
      </c>
      <c r="AB31" s="18" t="s">
        <v>137</v>
      </c>
      <c r="AC31" s="49" t="s">
        <v>138</v>
      </c>
      <c r="AD31" s="18" t="s">
        <v>6</v>
      </c>
      <c r="AE31" s="18" t="s">
        <v>5</v>
      </c>
      <c r="AF31" s="18" t="s">
        <v>137</v>
      </c>
      <c r="AG31" s="49" t="s">
        <v>138</v>
      </c>
      <c r="AH31" s="18" t="s">
        <v>6</v>
      </c>
      <c r="AI31" s="18" t="s">
        <v>5</v>
      </c>
      <c r="AJ31" s="17" t="s">
        <v>137</v>
      </c>
      <c r="AM31" s="119" t="s">
        <v>138</v>
      </c>
      <c r="AN31" s="119" t="s">
        <v>216</v>
      </c>
      <c r="AO31" s="119" t="s">
        <v>12</v>
      </c>
      <c r="AP31" s="119" t="s">
        <v>198</v>
      </c>
      <c r="AQ31" s="119" t="s">
        <v>215</v>
      </c>
      <c r="AR31" s="119" t="s">
        <v>199</v>
      </c>
      <c r="AS31" s="119" t="s">
        <v>200</v>
      </c>
      <c r="AT31" s="102" t="s">
        <v>201</v>
      </c>
      <c r="AU31" s="119" t="s">
        <v>202</v>
      </c>
      <c r="AV31" s="102" t="s">
        <v>203</v>
      </c>
      <c r="AW31" s="119" t="s">
        <v>204</v>
      </c>
      <c r="AZ31" s="119" t="s">
        <v>138</v>
      </c>
      <c r="BA31" s="119" t="s">
        <v>12</v>
      </c>
      <c r="BB31" s="119" t="s">
        <v>198</v>
      </c>
      <c r="BC31" s="119" t="s">
        <v>215</v>
      </c>
      <c r="BD31" s="119" t="s">
        <v>199</v>
      </c>
      <c r="BE31" s="119" t="s">
        <v>200</v>
      </c>
      <c r="BF31" s="102" t="s">
        <v>201</v>
      </c>
      <c r="BG31" s="119" t="s">
        <v>202</v>
      </c>
      <c r="BH31" s="102" t="s">
        <v>203</v>
      </c>
      <c r="BI31" s="119" t="s">
        <v>204</v>
      </c>
    </row>
    <row r="32" spans="1:61" x14ac:dyDescent="0.35">
      <c r="A32" t="s">
        <v>109</v>
      </c>
      <c r="B32" t="s">
        <v>108</v>
      </c>
      <c r="C32" t="s">
        <v>3</v>
      </c>
      <c r="E32" t="s">
        <v>3</v>
      </c>
      <c r="F32" t="s">
        <v>3</v>
      </c>
      <c r="G32" s="55">
        <f t="shared" ref="G32:G66" si="0">IF(H32="ND","ND",_xlfn.RANK.EQ(H32,$H$32:$H$65))</f>
        <v>20</v>
      </c>
      <c r="H32" s="22">
        <f t="shared" ref="H32:H44" si="1">IF(J32="ND","ND",(J32*$I$29)+IF(N32="ND","ND",(N32*$M$29)+IF(R32="ND","ND",(R32*$Q$29))))</f>
        <v>8.6226773560450027</v>
      </c>
      <c r="I32" s="55">
        <f t="shared" ref="I32:I65" si="2">IF(J32="ND","ND",_xlfn.RANK.EQ(J32,$J$32:$J$65))</f>
        <v>31</v>
      </c>
      <c r="J32" s="22">
        <f t="shared" ref="J32:J68" si="3">IF(L32="ND","ND",MIN(MAX((L32-$L$29)/$K$29,-2.5),2.5)*4+10)</f>
        <v>4.4788172909587765</v>
      </c>
      <c r="K32" s="22">
        <f t="shared" ref="K32:K68" si="4">IF(L32="ND","ND",(L32-$L$29)/$K$29)</f>
        <v>-1.3802956772603059</v>
      </c>
      <c r="L32" s="62">
        <v>5.3074824597432961</v>
      </c>
      <c r="M32" s="55">
        <f t="shared" ref="M32:M65" si="5">IF(N32="ND","ND",_xlfn.RANK.EQ(N32,$N$32:$N$65))</f>
        <v>2</v>
      </c>
      <c r="N32" s="22">
        <f t="shared" ref="N32:N68" si="6">IF(P32="ND","ND",MIN(MAX((P32-$P$29)/$O$29,-2.5),2.5)*4+10)</f>
        <v>17.886505568701718</v>
      </c>
      <c r="O32" s="22">
        <f t="shared" ref="O32:O68" si="7">IF(P32="ND","ND",(P32-$P$29)/$O$29)</f>
        <v>1.9716263921754293</v>
      </c>
      <c r="P32" s="62">
        <v>15.526895310185292</v>
      </c>
      <c r="Q32" s="55">
        <f t="shared" ref="Q32:Q65" si="8">IF(R32="ND","ND",_xlfn.RANK.EQ(R32,$R$32:$R$65))</f>
        <v>24</v>
      </c>
      <c r="R32" s="53">
        <f t="shared" ref="R32:R68" si="9">IF(T32="ND","ND",MIN(MAX((T32-$T$29)/$S$29,-2.5),2.5)*4+10)</f>
        <v>7.6465692735607362</v>
      </c>
      <c r="S32" s="53">
        <f t="shared" ref="S32:S68" si="10">IF(T32="ND","ND",(T32-$T$29)/$S$29)</f>
        <v>-0.58835768160981594</v>
      </c>
      <c r="T32" s="56">
        <v>8.3933050979886836</v>
      </c>
      <c r="U32" s="3"/>
      <c r="V32" s="3"/>
      <c r="W32" s="55">
        <f t="shared" ref="W32:W65" si="11">IF(X32="ND","ND",_xlfn.RANK.EQ(X32,$X$32:$X$65))</f>
        <v>21</v>
      </c>
      <c r="X32" s="22">
        <f t="shared" ref="X32:X44" si="12">IF(Z32="ND","ND",(Z32*$Y$29)+IF(AD32="ND","ND",(AD32*$AC$29)+IF(AH32="ND","ND",(AH32*$AG$29))))</f>
        <v>8.6957619916211826</v>
      </c>
      <c r="Y32" s="55">
        <f t="shared" ref="Y32:Y65" si="13">IF(Z32="ND","ND",_xlfn.RANK.EQ(Z32,$Z$32:$Z$65))</f>
        <v>25</v>
      </c>
      <c r="Z32" s="22">
        <f t="shared" ref="Z32:Z68" si="14">IF(AB32="ND","ND",MIN(MAX((AB32-$AB$29)/$AA$29,-2.5),2.5)*4+10)</f>
        <v>6.2292172561423484</v>
      </c>
      <c r="AA32" s="22">
        <f t="shared" ref="AA32:AA68" si="15">IF(AB32="ND","ND",(AB32-$AB$29)/$AA$29)</f>
        <v>-0.942695685964413</v>
      </c>
      <c r="AB32" s="62">
        <v>6.4201425098625569</v>
      </c>
      <c r="AC32" s="55">
        <f t="shared" ref="AC32:AC65" si="16">IF(AD32="ND","ND",_xlfn.RANK.EQ(AD32,$AD$32:$AD$65))</f>
        <v>6</v>
      </c>
      <c r="AD32" s="22">
        <f t="shared" ref="AD32:AD68" si="17">IF(AF32="ND","ND",MIN(MAX((AF32-$AF$29)/$AE$29,-2.5),2.5)*4+10)</f>
        <v>14.739453493658385</v>
      </c>
      <c r="AE32" s="22">
        <f t="shared" ref="AE32:AE68" si="18">IF(AF32="ND","ND",(AF32-$AF$29)/$AE$29)</f>
        <v>1.1848633734145961</v>
      </c>
      <c r="AF32" s="62">
        <v>14.116433405407655</v>
      </c>
      <c r="AG32" s="55">
        <f t="shared" ref="AG32:AG65" si="19">IF(AH32="ND","ND",_xlfn.RANK.EQ(AH32,$AH$32:$AH$65))</f>
        <v>25</v>
      </c>
      <c r="AH32" s="53">
        <f t="shared" ref="AH32:AH68" si="20">IF(AJ32="ND","ND",MIN(MAX((AJ32-$AJ$29)/$AI$29,-2.5),2.5)*4+10)</f>
        <v>7.5851599605416524</v>
      </c>
      <c r="AI32" s="53">
        <f t="shared" ref="AI32:AI68" si="21">IF(AJ32="ND","ND",(AJ32-$AJ$29)/$AI$29)</f>
        <v>-0.60371000986458689</v>
      </c>
      <c r="AJ32" s="56">
        <v>8.4199111556245754</v>
      </c>
      <c r="AK32" s="3"/>
      <c r="AM32" s="118">
        <v>1</v>
      </c>
      <c r="AN32" s="132">
        <v>2</v>
      </c>
      <c r="AO32" s="114" t="s">
        <v>93</v>
      </c>
      <c r="AP32" s="113">
        <v>14.67245715349728</v>
      </c>
      <c r="AQ32" s="133">
        <v>0.4</v>
      </c>
      <c r="AR32" s="116">
        <v>12</v>
      </c>
      <c r="AS32" s="113">
        <v>11.225085998286403</v>
      </c>
      <c r="AT32" s="116">
        <v>1</v>
      </c>
      <c r="AU32" s="113">
        <v>18.607049861323915</v>
      </c>
      <c r="AV32" s="116">
        <v>3</v>
      </c>
      <c r="AW32" s="113">
        <v>17.632606756092404</v>
      </c>
      <c r="AZ32" s="118">
        <v>1</v>
      </c>
      <c r="BA32" s="114" t="s">
        <v>89</v>
      </c>
      <c r="BB32" s="113">
        <v>16.062563196118131</v>
      </c>
      <c r="BC32" s="133">
        <v>0.4</v>
      </c>
      <c r="BD32" s="116">
        <v>1</v>
      </c>
      <c r="BE32" s="113">
        <v>19.559164987857951</v>
      </c>
      <c r="BF32" s="116">
        <v>10</v>
      </c>
      <c r="BG32" s="113">
        <v>12.433624922952209</v>
      </c>
      <c r="BH32" s="116">
        <v>7</v>
      </c>
      <c r="BI32" s="113">
        <v>12.698297885804415</v>
      </c>
    </row>
    <row r="33" spans="1:61" x14ac:dyDescent="0.35">
      <c r="A33" t="s">
        <v>107</v>
      </c>
      <c r="B33" t="s">
        <v>106</v>
      </c>
      <c r="C33" t="s">
        <v>3</v>
      </c>
      <c r="D33" t="s">
        <v>3</v>
      </c>
      <c r="E33" t="s">
        <v>3</v>
      </c>
      <c r="F33" t="s">
        <v>3</v>
      </c>
      <c r="G33" s="55">
        <f t="shared" si="0"/>
        <v>15</v>
      </c>
      <c r="H33" s="22">
        <f t="shared" si="1"/>
        <v>10.467132272059136</v>
      </c>
      <c r="I33" s="55">
        <f t="shared" si="2"/>
        <v>15</v>
      </c>
      <c r="J33" s="22">
        <f t="shared" si="3"/>
        <v>10.964834667632863</v>
      </c>
      <c r="K33" s="22">
        <f t="shared" si="4"/>
        <v>0.24120866690821544</v>
      </c>
      <c r="L33" s="62">
        <v>10.826238542539251</v>
      </c>
      <c r="M33" s="55">
        <f t="shared" si="5"/>
        <v>21</v>
      </c>
      <c r="N33" s="22">
        <f t="shared" si="6"/>
        <v>7.2312551360272952</v>
      </c>
      <c r="O33" s="22">
        <f t="shared" si="7"/>
        <v>-0.69218621599317631</v>
      </c>
      <c r="P33" s="62">
        <v>8.0425806451075381</v>
      </c>
      <c r="Q33" s="55">
        <f t="shared" si="8"/>
        <v>6</v>
      </c>
      <c r="R33" s="53">
        <f t="shared" si="9"/>
        <v>12.707604616943527</v>
      </c>
      <c r="S33" s="53">
        <f t="shared" si="10"/>
        <v>0.67690115423588204</v>
      </c>
      <c r="T33" s="56">
        <v>11.509304790778076</v>
      </c>
      <c r="U33" s="3"/>
      <c r="V33" s="3"/>
      <c r="W33" s="55">
        <f t="shared" si="11"/>
        <v>13</v>
      </c>
      <c r="X33" s="22">
        <f t="shared" si="12"/>
        <v>10.647107275494161</v>
      </c>
      <c r="Y33" s="55">
        <f t="shared" si="13"/>
        <v>11</v>
      </c>
      <c r="Z33" s="22">
        <f t="shared" si="14"/>
        <v>11.000477679261529</v>
      </c>
      <c r="AA33" s="22">
        <f t="shared" si="15"/>
        <v>0.25011941981538244</v>
      </c>
      <c r="AB33" s="62">
        <v>10.479881222885108</v>
      </c>
      <c r="AC33" s="55">
        <f t="shared" si="16"/>
        <v>18</v>
      </c>
      <c r="AD33" s="22">
        <f t="shared" si="17"/>
        <v>10.032438898241967</v>
      </c>
      <c r="AE33" s="22">
        <f t="shared" si="18"/>
        <v>8.1097245604915876E-3</v>
      </c>
      <c r="AF33" s="62">
        <v>10.02817467552673</v>
      </c>
      <c r="AG33" s="55">
        <f t="shared" si="19"/>
        <v>11</v>
      </c>
      <c r="AH33" s="53">
        <f t="shared" si="20"/>
        <v>10.555034845211622</v>
      </c>
      <c r="AI33" s="53">
        <f t="shared" si="21"/>
        <v>0.13875871130290562</v>
      </c>
      <c r="AJ33" s="56">
        <v>10.076892898498301</v>
      </c>
      <c r="AK33" s="3"/>
      <c r="AM33" s="118">
        <v>2</v>
      </c>
      <c r="AN33" s="132">
        <v>2</v>
      </c>
      <c r="AO33" s="114" t="s">
        <v>72</v>
      </c>
      <c r="AP33" s="113">
        <v>14.513228966937682</v>
      </c>
      <c r="AQ33" s="133">
        <v>0.4</v>
      </c>
      <c r="AR33" s="116">
        <v>3</v>
      </c>
      <c r="AS33" s="113">
        <v>16.594512263584033</v>
      </c>
      <c r="AT33" s="116">
        <v>27</v>
      </c>
      <c r="AU33" s="113">
        <v>4.8638913405826623</v>
      </c>
      <c r="AV33" s="116">
        <v>1</v>
      </c>
      <c r="AW33" s="113">
        <v>20</v>
      </c>
      <c r="AZ33" s="118">
        <v>2</v>
      </c>
      <c r="BA33" s="114" t="s">
        <v>55</v>
      </c>
      <c r="BB33" s="113">
        <v>13.944272741913936</v>
      </c>
      <c r="BC33" s="133">
        <v>0.4</v>
      </c>
      <c r="BD33" s="116">
        <v>3</v>
      </c>
      <c r="BE33" s="113">
        <v>18.155017583175784</v>
      </c>
      <c r="BF33" s="116">
        <v>15</v>
      </c>
      <c r="BG33" s="113">
        <v>11.345350567480363</v>
      </c>
      <c r="BH33" s="116">
        <v>20</v>
      </c>
      <c r="BI33" s="113">
        <v>8.1217052338238158</v>
      </c>
    </row>
    <row r="34" spans="1:61" x14ac:dyDescent="0.35">
      <c r="A34" t="s">
        <v>105</v>
      </c>
      <c r="B34" t="s">
        <v>104</v>
      </c>
      <c r="C34" t="s">
        <v>3</v>
      </c>
      <c r="D34" t="s">
        <v>3</v>
      </c>
      <c r="E34" t="s">
        <v>3</v>
      </c>
      <c r="G34" s="55">
        <f t="shared" si="0"/>
        <v>3</v>
      </c>
      <c r="H34" s="22">
        <f t="shared" si="1"/>
        <v>13.798928314782929</v>
      </c>
      <c r="I34" s="55">
        <f t="shared" si="2"/>
        <v>1</v>
      </c>
      <c r="J34" s="22">
        <f t="shared" si="3"/>
        <v>17.488871956656691</v>
      </c>
      <c r="K34" s="22">
        <f t="shared" si="4"/>
        <v>1.872217989164173</v>
      </c>
      <c r="L34" s="62">
        <v>16.377344619231632</v>
      </c>
      <c r="M34" s="55">
        <f t="shared" si="5"/>
        <v>17</v>
      </c>
      <c r="N34" s="22">
        <f t="shared" si="6"/>
        <v>10.177358267575329</v>
      </c>
      <c r="O34" s="22">
        <f t="shared" si="7"/>
        <v>4.4339566893832214E-2</v>
      </c>
      <c r="P34" s="62">
        <v>10.111941943708391</v>
      </c>
      <c r="Q34" s="55">
        <f t="shared" si="8"/>
        <v>12</v>
      </c>
      <c r="R34" s="53">
        <f t="shared" si="9"/>
        <v>10.040611078243005</v>
      </c>
      <c r="S34" s="53">
        <f t="shared" si="10"/>
        <v>1.0152769560751361E-2</v>
      </c>
      <c r="T34" s="56">
        <v>9.8672789040931015</v>
      </c>
      <c r="U34" s="3"/>
      <c r="V34" s="3"/>
      <c r="W34" s="55">
        <f t="shared" si="11"/>
        <v>9</v>
      </c>
      <c r="X34" s="22">
        <f t="shared" si="12"/>
        <v>12.386767145505893</v>
      </c>
      <c r="Y34" s="55">
        <f t="shared" si="13"/>
        <v>8</v>
      </c>
      <c r="Z34" s="22">
        <f t="shared" si="14"/>
        <v>12.575124643368632</v>
      </c>
      <c r="AA34" s="22">
        <f t="shared" si="15"/>
        <v>0.64378116084215797</v>
      </c>
      <c r="AB34" s="62">
        <v>11.81970648342913</v>
      </c>
      <c r="AC34" s="55">
        <f t="shared" si="16"/>
        <v>2</v>
      </c>
      <c r="AD34" s="22">
        <f t="shared" si="17"/>
        <v>15.66309618490936</v>
      </c>
      <c r="AE34" s="22">
        <f t="shared" si="18"/>
        <v>1.4157740462273398</v>
      </c>
      <c r="AF34" s="62">
        <v>14.918659576423691</v>
      </c>
      <c r="AG34" s="55">
        <f t="shared" si="19"/>
        <v>17</v>
      </c>
      <c r="AH34" s="53">
        <f t="shared" si="20"/>
        <v>8.7337231103769444</v>
      </c>
      <c r="AI34" s="53">
        <f t="shared" si="21"/>
        <v>-0.31656922240576379</v>
      </c>
      <c r="AJ34" s="56">
        <v>9.0607287805145571</v>
      </c>
      <c r="AK34" s="3"/>
      <c r="AM34" s="118">
        <v>3</v>
      </c>
      <c r="AN34" s="132">
        <v>-1</v>
      </c>
      <c r="AO34" s="114" t="s">
        <v>105</v>
      </c>
      <c r="AP34" s="113">
        <v>13.798928314782929</v>
      </c>
      <c r="AQ34" s="133">
        <v>0.4</v>
      </c>
      <c r="AR34" s="116">
        <v>1</v>
      </c>
      <c r="AS34" s="113">
        <v>17.488871956656691</v>
      </c>
      <c r="AT34" s="116">
        <v>17</v>
      </c>
      <c r="AU34" s="113">
        <v>10.177358267575329</v>
      </c>
      <c r="AV34" s="116">
        <v>12</v>
      </c>
      <c r="AW34" s="113">
        <v>10.040611078243005</v>
      </c>
      <c r="AZ34" s="118">
        <v>3</v>
      </c>
      <c r="BA34" s="114" t="s">
        <v>93</v>
      </c>
      <c r="BB34" s="113">
        <v>13.483365599894082</v>
      </c>
      <c r="BC34" s="133">
        <v>0.4</v>
      </c>
      <c r="BD34" s="116">
        <v>9</v>
      </c>
      <c r="BE34" s="113">
        <v>12.432470929618473</v>
      </c>
      <c r="BF34" s="116">
        <v>4</v>
      </c>
      <c r="BG34" s="113">
        <v>15.042719285945731</v>
      </c>
      <c r="BH34" s="116">
        <v>5</v>
      </c>
      <c r="BI34" s="113">
        <v>14.025801254393647</v>
      </c>
    </row>
    <row r="35" spans="1:61" x14ac:dyDescent="0.35">
      <c r="A35" t="s">
        <v>103</v>
      </c>
      <c r="B35" t="s">
        <v>102</v>
      </c>
      <c r="C35" t="s">
        <v>77</v>
      </c>
      <c r="E35" t="s">
        <v>1</v>
      </c>
      <c r="F35" t="s">
        <v>3</v>
      </c>
      <c r="G35" s="55">
        <f t="shared" si="0"/>
        <v>22</v>
      </c>
      <c r="H35" s="22">
        <f t="shared" si="1"/>
        <v>7.548236281146548</v>
      </c>
      <c r="I35" s="55">
        <f t="shared" si="2"/>
        <v>18</v>
      </c>
      <c r="J35" s="22">
        <f t="shared" si="3"/>
        <v>8.762475385005164</v>
      </c>
      <c r="K35" s="22">
        <f t="shared" si="4"/>
        <v>-0.30938115374870923</v>
      </c>
      <c r="L35" s="62">
        <v>8.9523176167004355</v>
      </c>
      <c r="M35" s="55">
        <f t="shared" si="5"/>
        <v>30</v>
      </c>
      <c r="N35" s="22">
        <f t="shared" si="6"/>
        <v>4.2056993536018048</v>
      </c>
      <c r="O35" s="22">
        <f t="shared" si="7"/>
        <v>-1.4485751615995488</v>
      </c>
      <c r="P35" s="62">
        <v>5.9174113067145884</v>
      </c>
      <c r="Q35" s="55">
        <f t="shared" si="8"/>
        <v>18</v>
      </c>
      <c r="R35" s="53">
        <f t="shared" si="9"/>
        <v>8.4622950009740592</v>
      </c>
      <c r="S35" s="53">
        <f t="shared" si="10"/>
        <v>-0.38442624975648537</v>
      </c>
      <c r="T35" s="52">
        <v>8.8955345715179828</v>
      </c>
      <c r="U35" s="62"/>
      <c r="V35" s="62"/>
      <c r="W35" s="55">
        <f t="shared" si="11"/>
        <v>25</v>
      </c>
      <c r="X35" s="22">
        <f t="shared" si="12"/>
        <v>7.4332034809615921</v>
      </c>
      <c r="Y35" s="55">
        <f t="shared" si="13"/>
        <v>19</v>
      </c>
      <c r="Z35" s="22">
        <f t="shared" si="14"/>
        <v>8.8015633568015037</v>
      </c>
      <c r="AA35" s="22">
        <f t="shared" si="15"/>
        <v>-0.29960916079962407</v>
      </c>
      <c r="AB35" s="62">
        <v>8.6088834550301438</v>
      </c>
      <c r="AC35" s="55">
        <f t="shared" si="16"/>
        <v>26</v>
      </c>
      <c r="AD35" s="22">
        <f t="shared" si="17"/>
        <v>4.3161015748823592</v>
      </c>
      <c r="AE35" s="22">
        <f t="shared" si="18"/>
        <v>-1.4209746062794102</v>
      </c>
      <c r="AF35" s="62">
        <v>5.0632727209149664</v>
      </c>
      <c r="AG35" s="55">
        <f t="shared" si="19"/>
        <v>24</v>
      </c>
      <c r="AH35" s="53">
        <f t="shared" si="20"/>
        <v>7.8135856353610009</v>
      </c>
      <c r="AI35" s="53">
        <f t="shared" si="21"/>
        <v>-0.54660359115974988</v>
      </c>
      <c r="AJ35" s="56">
        <v>8.5473566499560079</v>
      </c>
      <c r="AK35" s="62"/>
      <c r="AM35" s="118">
        <v>4</v>
      </c>
      <c r="AN35" s="132">
        <v>-3</v>
      </c>
      <c r="AO35" s="114" t="s">
        <v>89</v>
      </c>
      <c r="AP35" s="113">
        <v>13.714364805690266</v>
      </c>
      <c r="AQ35" s="133">
        <v>0.4</v>
      </c>
      <c r="AR35" s="116">
        <v>4</v>
      </c>
      <c r="AS35" s="113">
        <v>15.76064655691272</v>
      </c>
      <c r="AT35" s="116">
        <v>9</v>
      </c>
      <c r="AU35" s="113">
        <v>12.396249048411551</v>
      </c>
      <c r="AV35" s="116">
        <v>11</v>
      </c>
      <c r="AW35" s="113">
        <v>10.939917060524069</v>
      </c>
      <c r="AZ35" s="118">
        <v>4</v>
      </c>
      <c r="BA35" s="114" t="s">
        <v>72</v>
      </c>
      <c r="BB35" s="113">
        <v>13.241200945980005</v>
      </c>
      <c r="BC35" s="133">
        <v>0.4</v>
      </c>
      <c r="BD35" s="116">
        <v>6</v>
      </c>
      <c r="BE35" s="113">
        <v>12.766209918901597</v>
      </c>
      <c r="BF35" s="116">
        <v>23</v>
      </c>
      <c r="BG35" s="113">
        <v>7.4323839461168264</v>
      </c>
      <c r="BH35" s="116">
        <v>1</v>
      </c>
      <c r="BI35" s="113">
        <v>20</v>
      </c>
    </row>
    <row r="36" spans="1:61" x14ac:dyDescent="0.35">
      <c r="A36" t="s">
        <v>101</v>
      </c>
      <c r="B36" t="s">
        <v>100</v>
      </c>
      <c r="C36" t="s">
        <v>3</v>
      </c>
      <c r="E36" t="s">
        <v>3</v>
      </c>
      <c r="F36" t="s">
        <v>3</v>
      </c>
      <c r="G36" s="55">
        <f t="shared" si="0"/>
        <v>13</v>
      </c>
      <c r="H36" s="22">
        <f t="shared" si="1"/>
        <v>10.807661203336091</v>
      </c>
      <c r="I36" s="55">
        <f t="shared" si="2"/>
        <v>14</v>
      </c>
      <c r="J36" s="22">
        <f t="shared" si="3"/>
        <v>11.153219744183376</v>
      </c>
      <c r="K36" s="22">
        <f t="shared" si="4"/>
        <v>0.2883049360458439</v>
      </c>
      <c r="L36" s="62">
        <v>10.986529708403232</v>
      </c>
      <c r="M36" s="55">
        <f t="shared" si="5"/>
        <v>13</v>
      </c>
      <c r="N36" s="22">
        <f t="shared" si="6"/>
        <v>11.669682560509653</v>
      </c>
      <c r="O36" s="22">
        <f t="shared" si="7"/>
        <v>0.4174206401274132</v>
      </c>
      <c r="P36" s="62">
        <v>11.160159877320748</v>
      </c>
      <c r="Q36" s="55">
        <f t="shared" si="8"/>
        <v>15</v>
      </c>
      <c r="R36" s="53">
        <f t="shared" si="9"/>
        <v>9.2545227644679571</v>
      </c>
      <c r="S36" s="53">
        <f t="shared" si="10"/>
        <v>-0.18636930888301095</v>
      </c>
      <c r="T36" s="56">
        <v>9.3832967190188565</v>
      </c>
      <c r="U36" s="3"/>
      <c r="V36" s="3"/>
      <c r="W36" s="55">
        <f t="shared" si="11"/>
        <v>15</v>
      </c>
      <c r="X36" s="22">
        <f t="shared" si="12"/>
        <v>10.413760286044088</v>
      </c>
      <c r="Y36" s="55">
        <f t="shared" si="13"/>
        <v>15</v>
      </c>
      <c r="Z36" s="22">
        <f t="shared" si="14"/>
        <v>9.6198369629062572</v>
      </c>
      <c r="AA36" s="22">
        <f t="shared" si="15"/>
        <v>-9.5040759273435568E-2</v>
      </c>
      <c r="AB36" s="62">
        <v>9.3051307234566103</v>
      </c>
      <c r="AC36" s="55">
        <f t="shared" si="16"/>
        <v>8</v>
      </c>
      <c r="AD36" s="22">
        <f t="shared" si="17"/>
        <v>13.067895980705241</v>
      </c>
      <c r="AE36" s="22">
        <f t="shared" si="18"/>
        <v>0.76697399517631037</v>
      </c>
      <c r="AF36" s="62">
        <v>12.664608802721423</v>
      </c>
      <c r="AG36" s="55">
        <f t="shared" si="19"/>
        <v>15</v>
      </c>
      <c r="AH36" s="53">
        <f t="shared" si="20"/>
        <v>9.3474712376585956</v>
      </c>
      <c r="AI36" s="53">
        <f t="shared" si="21"/>
        <v>-0.16313219058535106</v>
      </c>
      <c r="AJ36" s="56">
        <v>9.4031571591907337</v>
      </c>
      <c r="AK36" s="3"/>
      <c r="AM36" s="118">
        <v>5</v>
      </c>
      <c r="AN36" s="132">
        <v>0</v>
      </c>
      <c r="AO36" s="114" t="s">
        <v>178</v>
      </c>
      <c r="AP36" s="113">
        <v>13.345508709813972</v>
      </c>
      <c r="AQ36" s="133">
        <v>0.4</v>
      </c>
      <c r="AR36" s="116">
        <v>13</v>
      </c>
      <c r="AS36" s="113">
        <v>11.158826305159732</v>
      </c>
      <c r="AT36" s="116">
        <v>15</v>
      </c>
      <c r="AU36" s="113">
        <v>11.064382228936424</v>
      </c>
      <c r="AV36" s="116">
        <v>1</v>
      </c>
      <c r="AW36" s="113">
        <v>20</v>
      </c>
      <c r="AZ36" s="118">
        <v>5</v>
      </c>
      <c r="BA36" s="114" t="s">
        <v>178</v>
      </c>
      <c r="BB36" s="113">
        <v>12.962152806109948</v>
      </c>
      <c r="BC36" s="133">
        <v>0.4</v>
      </c>
      <c r="BD36" s="116">
        <v>12</v>
      </c>
      <c r="BE36" s="113">
        <v>10.926889694659257</v>
      </c>
      <c r="BF36" s="116">
        <v>19</v>
      </c>
      <c r="BG36" s="113">
        <v>9.9948318351212784</v>
      </c>
      <c r="BH36" s="116">
        <v>1</v>
      </c>
      <c r="BI36" s="113">
        <v>20</v>
      </c>
    </row>
    <row r="37" spans="1:61" x14ac:dyDescent="0.35">
      <c r="A37" t="s">
        <v>99</v>
      </c>
      <c r="B37" t="s">
        <v>98</v>
      </c>
      <c r="C37" t="s">
        <v>3</v>
      </c>
      <c r="E37" t="s">
        <v>2</v>
      </c>
      <c r="F37" t="s">
        <v>3</v>
      </c>
      <c r="G37" s="55">
        <f t="shared" si="0"/>
        <v>29</v>
      </c>
      <c r="H37" s="22">
        <f t="shared" si="1"/>
        <v>6.1917835544165278</v>
      </c>
      <c r="I37" s="55">
        <f t="shared" si="2"/>
        <v>26</v>
      </c>
      <c r="J37" s="22">
        <f t="shared" si="3"/>
        <v>5.9559492916761902</v>
      </c>
      <c r="K37" s="22">
        <f t="shared" si="4"/>
        <v>-1.0110126770809524</v>
      </c>
      <c r="L37" s="62">
        <v>6.5643294184592706</v>
      </c>
      <c r="M37" s="55">
        <f t="shared" si="5"/>
        <v>24</v>
      </c>
      <c r="N37" s="22">
        <f t="shared" si="6"/>
        <v>6.0387466810703216</v>
      </c>
      <c r="O37" s="22">
        <f t="shared" si="7"/>
        <v>-0.99031332973241959</v>
      </c>
      <c r="P37" s="62">
        <v>7.2049552346061798</v>
      </c>
      <c r="Q37" s="55">
        <f t="shared" si="8"/>
        <v>27</v>
      </c>
      <c r="R37" s="53">
        <f t="shared" si="9"/>
        <v>6.816488953243411</v>
      </c>
      <c r="S37" s="53">
        <f t="shared" si="10"/>
        <v>-0.79587776168914715</v>
      </c>
      <c r="T37" s="52">
        <v>7.8822377278543998</v>
      </c>
      <c r="U37" s="62"/>
      <c r="V37" s="62"/>
      <c r="W37" s="55">
        <f t="shared" si="11"/>
        <v>26</v>
      </c>
      <c r="X37" s="22">
        <f t="shared" si="12"/>
        <v>6.6494235520152802</v>
      </c>
      <c r="Y37" s="55">
        <f t="shared" si="13"/>
        <v>31</v>
      </c>
      <c r="Z37" s="22">
        <f t="shared" si="14"/>
        <v>3.6683713619435423</v>
      </c>
      <c r="AA37" s="22">
        <f t="shared" si="15"/>
        <v>-1.5829071595141144</v>
      </c>
      <c r="AB37" s="62">
        <v>4.2411867847908189</v>
      </c>
      <c r="AC37" s="55">
        <f t="shared" si="16"/>
        <v>16</v>
      </c>
      <c r="AD37" s="22">
        <f t="shared" si="17"/>
        <v>10.655374538220897</v>
      </c>
      <c r="AE37" s="22">
        <f t="shared" si="18"/>
        <v>0.16384363455522455</v>
      </c>
      <c r="AF37" s="62">
        <v>10.569222938002433</v>
      </c>
      <c r="AG37" s="55">
        <f t="shared" si="19"/>
        <v>18</v>
      </c>
      <c r="AH37" s="53">
        <f t="shared" si="20"/>
        <v>8.6055769459531408</v>
      </c>
      <c r="AI37" s="53">
        <f t="shared" si="21"/>
        <v>-0.34860576351171474</v>
      </c>
      <c r="AJ37" s="56">
        <v>8.9892322147953809</v>
      </c>
      <c r="AK37" s="62"/>
      <c r="AM37" s="118">
        <v>6</v>
      </c>
      <c r="AN37" s="132">
        <v>17</v>
      </c>
      <c r="AO37" s="114" t="s">
        <v>59</v>
      </c>
      <c r="AP37" s="113">
        <v>12.951688549083137</v>
      </c>
      <c r="AQ37" s="133">
        <v>0.4</v>
      </c>
      <c r="AR37" s="116">
        <v>2</v>
      </c>
      <c r="AS37" s="113">
        <v>16.694382722316615</v>
      </c>
      <c r="AT37" s="116">
        <v>16</v>
      </c>
      <c r="AU37" s="113">
        <v>10.290516413621578</v>
      </c>
      <c r="AV37" s="116">
        <v>22</v>
      </c>
      <c r="AW37" s="113">
        <v>8.1274723380777409</v>
      </c>
      <c r="AZ37" s="118">
        <v>6</v>
      </c>
      <c r="BA37" s="114" t="s">
        <v>41</v>
      </c>
      <c r="BB37" s="113">
        <v>12.739049537248473</v>
      </c>
      <c r="BC37" s="133">
        <v>0.4</v>
      </c>
      <c r="BD37" s="116">
        <v>13</v>
      </c>
      <c r="BE37" s="113">
        <v>10.649052535176162</v>
      </c>
      <c r="BF37" s="116">
        <v>3</v>
      </c>
      <c r="BG37" s="113">
        <v>15.113823462719727</v>
      </c>
      <c r="BH37" s="116">
        <v>4</v>
      </c>
      <c r="BI37" s="113">
        <v>14.544269615921845</v>
      </c>
    </row>
    <row r="38" spans="1:61" x14ac:dyDescent="0.35">
      <c r="A38" t="s">
        <v>97</v>
      </c>
      <c r="B38" t="s">
        <v>96</v>
      </c>
      <c r="C38" t="s">
        <v>77</v>
      </c>
      <c r="E38" t="s">
        <v>1</v>
      </c>
      <c r="F38" t="s">
        <v>3</v>
      </c>
      <c r="G38" s="55">
        <f t="shared" si="0"/>
        <v>12</v>
      </c>
      <c r="H38" s="22">
        <f t="shared" si="1"/>
        <v>11.299118813580112</v>
      </c>
      <c r="I38" s="55">
        <f t="shared" si="2"/>
        <v>17</v>
      </c>
      <c r="J38" s="22">
        <f t="shared" si="3"/>
        <v>8.8148201252352063</v>
      </c>
      <c r="K38" s="22">
        <f t="shared" si="4"/>
        <v>-0.29629496869119859</v>
      </c>
      <c r="L38" s="62">
        <v>8.9968561735328336</v>
      </c>
      <c r="M38" s="55">
        <f t="shared" si="5"/>
        <v>10</v>
      </c>
      <c r="N38" s="22">
        <f t="shared" si="6"/>
        <v>12.319592627135766</v>
      </c>
      <c r="O38" s="22">
        <f t="shared" si="7"/>
        <v>0.57989815678394119</v>
      </c>
      <c r="P38" s="62">
        <v>11.616660780172882</v>
      </c>
      <c r="Q38" s="55">
        <f t="shared" si="8"/>
        <v>5</v>
      </c>
      <c r="R38" s="53">
        <f t="shared" si="9"/>
        <v>15.247242376714269</v>
      </c>
      <c r="S38" s="53">
        <f t="shared" si="10"/>
        <v>1.3118105941785669</v>
      </c>
      <c r="T38" s="52">
        <v>13.072919731659438</v>
      </c>
      <c r="U38" s="62"/>
      <c r="V38" s="62"/>
      <c r="W38" s="55">
        <f t="shared" si="11"/>
        <v>24</v>
      </c>
      <c r="X38" s="22">
        <f t="shared" si="12"/>
        <v>7.6195371203915663</v>
      </c>
      <c r="Y38" s="55">
        <f t="shared" si="13"/>
        <v>28</v>
      </c>
      <c r="Z38" s="22">
        <f t="shared" si="14"/>
        <v>5.355425758707165</v>
      </c>
      <c r="AA38" s="22">
        <f t="shared" si="15"/>
        <v>-1.1611435603232088</v>
      </c>
      <c r="AB38" s="62">
        <v>5.6766565429137037</v>
      </c>
      <c r="AC38" s="55">
        <f t="shared" si="16"/>
        <v>22</v>
      </c>
      <c r="AD38" s="22">
        <f t="shared" si="17"/>
        <v>7.4471198204129223</v>
      </c>
      <c r="AE38" s="22">
        <f t="shared" si="18"/>
        <v>-0.63822004489676942</v>
      </c>
      <c r="AF38" s="62">
        <v>7.7827061146782928</v>
      </c>
      <c r="AG38" s="55">
        <f t="shared" si="19"/>
        <v>9</v>
      </c>
      <c r="AH38" s="53">
        <f t="shared" si="20"/>
        <v>12.320177143739013</v>
      </c>
      <c r="AI38" s="53">
        <f t="shared" si="21"/>
        <v>0.58004428593475332</v>
      </c>
      <c r="AJ38" s="56">
        <v>11.061718413314246</v>
      </c>
      <c r="AK38" s="62"/>
      <c r="AM38" s="118">
        <v>7</v>
      </c>
      <c r="AN38" s="132">
        <v>4</v>
      </c>
      <c r="AO38" s="114" t="s">
        <v>85</v>
      </c>
      <c r="AP38" s="113">
        <v>12.838422918418278</v>
      </c>
      <c r="AQ38" s="133">
        <v>0.4</v>
      </c>
      <c r="AR38" s="116">
        <v>11</v>
      </c>
      <c r="AS38" s="113">
        <v>12.30680530474468</v>
      </c>
      <c r="AT38" s="116">
        <v>18</v>
      </c>
      <c r="AU38" s="113">
        <v>9.7221669910389554</v>
      </c>
      <c r="AV38" s="116">
        <v>4</v>
      </c>
      <c r="AW38" s="113">
        <v>17.017914073144802</v>
      </c>
      <c r="AZ38" s="118">
        <v>7</v>
      </c>
      <c r="BA38" s="114" t="s">
        <v>49</v>
      </c>
      <c r="BB38" s="113">
        <v>12.718272189103249</v>
      </c>
      <c r="BC38" s="133">
        <v>0.4</v>
      </c>
      <c r="BD38" s="116">
        <v>10</v>
      </c>
      <c r="BE38" s="113">
        <v>11.221663192625584</v>
      </c>
      <c r="BF38" s="116">
        <v>5</v>
      </c>
      <c r="BG38" s="113">
        <v>14.934488219162333</v>
      </c>
      <c r="BH38" s="116">
        <v>6</v>
      </c>
      <c r="BI38" s="113">
        <v>13.495274151999496</v>
      </c>
    </row>
    <row r="39" spans="1:61" x14ac:dyDescent="0.35">
      <c r="A39" t="s">
        <v>95</v>
      </c>
      <c r="B39" t="s">
        <v>94</v>
      </c>
      <c r="C39" t="s">
        <v>3</v>
      </c>
      <c r="D39" t="s">
        <v>3</v>
      </c>
      <c r="E39" t="s">
        <v>3</v>
      </c>
      <c r="G39" s="55">
        <f t="shared" si="0"/>
        <v>17</v>
      </c>
      <c r="H39" s="22">
        <f t="shared" si="1"/>
        <v>10.126952029825283</v>
      </c>
      <c r="I39" s="55">
        <f t="shared" si="2"/>
        <v>7</v>
      </c>
      <c r="J39" s="22">
        <f t="shared" si="3"/>
        <v>13.26810650327365</v>
      </c>
      <c r="K39" s="22">
        <f t="shared" si="4"/>
        <v>0.81702662581841268</v>
      </c>
      <c r="L39" s="62">
        <v>12.786022908672615</v>
      </c>
      <c r="M39" s="55">
        <f t="shared" si="5"/>
        <v>25</v>
      </c>
      <c r="N39" s="22">
        <f t="shared" si="6"/>
        <v>5.7830649838055352</v>
      </c>
      <c r="O39" s="22">
        <f t="shared" si="7"/>
        <v>-1.0542337540486162</v>
      </c>
      <c r="P39" s="62">
        <v>7.025362808457027</v>
      </c>
      <c r="Q39" s="55">
        <f t="shared" si="8"/>
        <v>20</v>
      </c>
      <c r="R39" s="53">
        <f t="shared" si="9"/>
        <v>8.1885301289482921</v>
      </c>
      <c r="S39" s="53">
        <f t="shared" si="10"/>
        <v>-0.45286746776292686</v>
      </c>
      <c r="T39" s="56">
        <v>8.7269818546822542</v>
      </c>
      <c r="U39" s="3"/>
      <c r="V39" s="3"/>
      <c r="W39" s="55">
        <f t="shared" si="11"/>
        <v>22</v>
      </c>
      <c r="X39" s="22">
        <f t="shared" si="12"/>
        <v>7.9899638116162279</v>
      </c>
      <c r="Y39" s="55">
        <f t="shared" si="13"/>
        <v>18</v>
      </c>
      <c r="Z39" s="22">
        <f t="shared" si="14"/>
        <v>9.2285619099414529</v>
      </c>
      <c r="AA39" s="22">
        <f t="shared" si="15"/>
        <v>-0.19285952251463667</v>
      </c>
      <c r="AB39" s="62">
        <v>8.9722051777739225</v>
      </c>
      <c r="AC39" s="55">
        <f t="shared" si="16"/>
        <v>25</v>
      </c>
      <c r="AD39" s="22">
        <f t="shared" si="17"/>
        <v>4.7643540264249467</v>
      </c>
      <c r="AE39" s="22">
        <f t="shared" si="18"/>
        <v>-1.3089114933937633</v>
      </c>
      <c r="AF39" s="62">
        <v>5.4526005976532339</v>
      </c>
      <c r="AG39" s="55">
        <f t="shared" si="19"/>
        <v>16</v>
      </c>
      <c r="AH39" s="53">
        <f t="shared" si="20"/>
        <v>8.7383774001570593</v>
      </c>
      <c r="AI39" s="53">
        <f t="shared" si="21"/>
        <v>-0.31540564996073506</v>
      </c>
      <c r="AJ39" s="56">
        <v>9.0633255475472367</v>
      </c>
      <c r="AK39" s="3"/>
      <c r="AM39" s="118">
        <v>8</v>
      </c>
      <c r="AN39" s="132">
        <v>8</v>
      </c>
      <c r="AO39" s="114" t="s">
        <v>43</v>
      </c>
      <c r="AP39" s="113">
        <v>12.494686361752153</v>
      </c>
      <c r="AQ39" s="133">
        <v>0.4</v>
      </c>
      <c r="AR39" s="116">
        <v>9</v>
      </c>
      <c r="AS39" s="113">
        <v>13.015533127102456</v>
      </c>
      <c r="AT39" s="116">
        <v>5</v>
      </c>
      <c r="AU39" s="113">
        <v>14.261574026480393</v>
      </c>
      <c r="AV39" s="116">
        <v>14</v>
      </c>
      <c r="AW39" s="113">
        <v>9.6861051663233084</v>
      </c>
      <c r="AZ39" s="118">
        <v>8</v>
      </c>
      <c r="BA39" s="114" t="s">
        <v>91</v>
      </c>
      <c r="BB39" s="113">
        <v>12.702676727748328</v>
      </c>
      <c r="BC39" s="133">
        <v>0.4</v>
      </c>
      <c r="BD39" s="116">
        <v>2</v>
      </c>
      <c r="BE39" s="113">
        <v>19.486664810788803</v>
      </c>
      <c r="BF39" s="116">
        <v>21</v>
      </c>
      <c r="BG39" s="113">
        <v>7.7802305221371348</v>
      </c>
      <c r="BH39" s="116">
        <v>34</v>
      </c>
      <c r="BI39" s="113">
        <v>4.0571467672785708</v>
      </c>
    </row>
    <row r="40" spans="1:61" x14ac:dyDescent="0.35">
      <c r="A40" t="s">
        <v>93</v>
      </c>
      <c r="B40" t="s">
        <v>92</v>
      </c>
      <c r="C40" t="s">
        <v>3</v>
      </c>
      <c r="D40" t="s">
        <v>3</v>
      </c>
      <c r="E40" t="s">
        <v>3</v>
      </c>
      <c r="F40" t="s">
        <v>3</v>
      </c>
      <c r="G40" s="55">
        <f t="shared" si="0"/>
        <v>1</v>
      </c>
      <c r="H40" s="22">
        <f t="shared" si="1"/>
        <v>14.67245715349728</v>
      </c>
      <c r="I40" s="55">
        <f t="shared" si="2"/>
        <v>12</v>
      </c>
      <c r="J40" s="22">
        <f t="shared" si="3"/>
        <v>11.225085998286403</v>
      </c>
      <c r="K40" s="22">
        <f t="shared" si="4"/>
        <v>0.30627149957160077</v>
      </c>
      <c r="L40" s="62">
        <v>11.047678531162356</v>
      </c>
      <c r="M40" s="55">
        <f t="shared" si="5"/>
        <v>1</v>
      </c>
      <c r="N40" s="22">
        <f t="shared" si="6"/>
        <v>18.607049861323915</v>
      </c>
      <c r="O40" s="22">
        <f t="shared" si="7"/>
        <v>2.1517624653309793</v>
      </c>
      <c r="P40" s="62">
        <v>16.033010135940433</v>
      </c>
      <c r="Q40" s="55">
        <f t="shared" si="8"/>
        <v>3</v>
      </c>
      <c r="R40" s="53">
        <f t="shared" si="9"/>
        <v>17.632606756092404</v>
      </c>
      <c r="S40" s="53">
        <f t="shared" si="10"/>
        <v>1.9081516890231009</v>
      </c>
      <c r="T40" s="56">
        <v>14.541550983770978</v>
      </c>
      <c r="U40" s="3"/>
      <c r="V40" s="3"/>
      <c r="W40" s="55">
        <f t="shared" si="11"/>
        <v>3</v>
      </c>
      <c r="X40" s="22">
        <f t="shared" si="12"/>
        <v>13.483365599894082</v>
      </c>
      <c r="Y40" s="55">
        <f t="shared" si="13"/>
        <v>9</v>
      </c>
      <c r="Z40" s="22">
        <f t="shared" si="14"/>
        <v>12.432470929618473</v>
      </c>
      <c r="AA40" s="22">
        <f t="shared" si="15"/>
        <v>0.60811773240461831</v>
      </c>
      <c r="AB40" s="62">
        <v>11.698326228966023</v>
      </c>
      <c r="AC40" s="55">
        <f t="shared" si="16"/>
        <v>4</v>
      </c>
      <c r="AD40" s="22">
        <f t="shared" si="17"/>
        <v>15.042719285945731</v>
      </c>
      <c r="AE40" s="22">
        <f t="shared" si="18"/>
        <v>1.2606798214864328</v>
      </c>
      <c r="AF40" s="62">
        <v>14.379833698238766</v>
      </c>
      <c r="AG40" s="55">
        <f t="shared" si="19"/>
        <v>5</v>
      </c>
      <c r="AH40" s="53">
        <f t="shared" si="20"/>
        <v>14.025801254393647</v>
      </c>
      <c r="AI40" s="53">
        <f t="shared" si="21"/>
        <v>1.0064503135984117</v>
      </c>
      <c r="AJ40" s="56">
        <v>12.013336956623361</v>
      </c>
      <c r="AK40" s="3"/>
      <c r="AM40" s="118">
        <v>9</v>
      </c>
      <c r="AN40" s="132">
        <v>-3</v>
      </c>
      <c r="AO40" s="114" t="s">
        <v>41</v>
      </c>
      <c r="AP40" s="113">
        <v>12.421784088377553</v>
      </c>
      <c r="AQ40" s="133">
        <v>0.4</v>
      </c>
      <c r="AR40" s="116">
        <v>8</v>
      </c>
      <c r="AS40" s="113">
        <v>13.223443108838975</v>
      </c>
      <c r="AT40" s="116">
        <v>14</v>
      </c>
      <c r="AU40" s="113">
        <v>11.307593758562305</v>
      </c>
      <c r="AV40" s="116">
        <v>7</v>
      </c>
      <c r="AW40" s="113">
        <v>11.932656377269957</v>
      </c>
      <c r="AZ40" s="118">
        <v>9</v>
      </c>
      <c r="BA40" s="114" t="s">
        <v>105</v>
      </c>
      <c r="BB40" s="113">
        <v>12.386767145505893</v>
      </c>
      <c r="BC40" s="133">
        <v>0.4</v>
      </c>
      <c r="BD40" s="116">
        <v>8</v>
      </c>
      <c r="BE40" s="113">
        <v>12.575124643368632</v>
      </c>
      <c r="BF40" s="116">
        <v>2</v>
      </c>
      <c r="BG40" s="113">
        <v>15.66309618490936</v>
      </c>
      <c r="BH40" s="116">
        <v>17</v>
      </c>
      <c r="BI40" s="113">
        <v>8.7337231103769444</v>
      </c>
    </row>
    <row r="41" spans="1:61" x14ac:dyDescent="0.35">
      <c r="A41" t="s">
        <v>91</v>
      </c>
      <c r="B41" t="s">
        <v>90</v>
      </c>
      <c r="C41" t="s">
        <v>3</v>
      </c>
      <c r="D41" t="s">
        <v>3</v>
      </c>
      <c r="E41" t="s">
        <v>3</v>
      </c>
      <c r="G41" s="55">
        <f t="shared" si="0"/>
        <v>21</v>
      </c>
      <c r="H41" s="22">
        <f t="shared" si="1"/>
        <v>7.8309859015119416</v>
      </c>
      <c r="I41" s="55">
        <f t="shared" si="2"/>
        <v>33</v>
      </c>
      <c r="J41" s="22">
        <f t="shared" si="3"/>
        <v>4.1197747473583934</v>
      </c>
      <c r="K41" s="22">
        <f t="shared" si="4"/>
        <v>-1.4700563131604016</v>
      </c>
      <c r="L41" s="62">
        <v>5.0019840149498584</v>
      </c>
      <c r="M41" s="55">
        <f t="shared" si="5"/>
        <v>4</v>
      </c>
      <c r="N41" s="22">
        <f t="shared" si="6"/>
        <v>14.497106391692416</v>
      </c>
      <c r="O41" s="22">
        <f t="shared" si="7"/>
        <v>1.1242765979231037</v>
      </c>
      <c r="P41" s="62">
        <v>13.14616009175213</v>
      </c>
      <c r="Q41" s="55">
        <f t="shared" si="8"/>
        <v>17</v>
      </c>
      <c r="R41" s="53">
        <f t="shared" si="9"/>
        <v>8.587287719638562</v>
      </c>
      <c r="S41" s="53">
        <f t="shared" si="10"/>
        <v>-0.35317807009035934</v>
      </c>
      <c r="T41" s="56">
        <v>8.9724906183609949</v>
      </c>
      <c r="U41" s="3"/>
      <c r="V41" s="3"/>
      <c r="W41" s="55">
        <f t="shared" si="11"/>
        <v>8</v>
      </c>
      <c r="X41" s="22">
        <f t="shared" si="12"/>
        <v>12.702676727748328</v>
      </c>
      <c r="Y41" s="55">
        <f t="shared" si="13"/>
        <v>2</v>
      </c>
      <c r="Z41" s="22">
        <f t="shared" si="14"/>
        <v>19.486664810788803</v>
      </c>
      <c r="AA41" s="22">
        <f t="shared" si="15"/>
        <v>2.3716662026972002</v>
      </c>
      <c r="AB41" s="62">
        <v>17.700552359777795</v>
      </c>
      <c r="AC41" s="55">
        <f t="shared" si="16"/>
        <v>21</v>
      </c>
      <c r="AD41" s="22">
        <f t="shared" si="17"/>
        <v>7.7802305221371348</v>
      </c>
      <c r="AE41" s="22">
        <f t="shared" si="18"/>
        <v>-0.55494236946571629</v>
      </c>
      <c r="AF41" s="62">
        <v>8.0720280844182852</v>
      </c>
      <c r="AG41" s="55">
        <f t="shared" si="19"/>
        <v>34</v>
      </c>
      <c r="AH41" s="53">
        <f t="shared" si="20"/>
        <v>4.0571467672785708</v>
      </c>
      <c r="AI41" s="53">
        <f t="shared" si="21"/>
        <v>-1.4857133081803573</v>
      </c>
      <c r="AJ41" s="56">
        <v>6.4515274098883699</v>
      </c>
      <c r="AK41" s="3"/>
      <c r="AM41" s="118">
        <v>10</v>
      </c>
      <c r="AN41" s="132">
        <v>-3</v>
      </c>
      <c r="AO41" s="114" t="s">
        <v>49</v>
      </c>
      <c r="AP41" s="113">
        <v>12.29065809948553</v>
      </c>
      <c r="AQ41" s="133">
        <v>0.4</v>
      </c>
      <c r="AR41" s="116">
        <v>10</v>
      </c>
      <c r="AS41" s="113">
        <v>12.644410767391729</v>
      </c>
      <c r="AT41" s="116">
        <v>11</v>
      </c>
      <c r="AU41" s="113">
        <v>12.171093771443093</v>
      </c>
      <c r="AV41" s="116">
        <v>8</v>
      </c>
      <c r="AW41" s="113">
        <v>11.70271709171557</v>
      </c>
      <c r="AZ41" s="118">
        <v>10</v>
      </c>
      <c r="BA41" s="114" t="s">
        <v>87</v>
      </c>
      <c r="BB41" s="113">
        <v>12.188009511298699</v>
      </c>
      <c r="BC41" s="133">
        <v>0.4</v>
      </c>
      <c r="BD41" s="116">
        <v>4</v>
      </c>
      <c r="BE41" s="113">
        <v>13.817574757089563</v>
      </c>
      <c r="BF41" s="116">
        <v>20</v>
      </c>
      <c r="BG41" s="113">
        <v>9.9660369795807977</v>
      </c>
      <c r="BH41" s="116">
        <v>10</v>
      </c>
      <c r="BI41" s="113">
        <v>11.150851551434869</v>
      </c>
    </row>
    <row r="42" spans="1:61" x14ac:dyDescent="0.35">
      <c r="A42" t="s">
        <v>89</v>
      </c>
      <c r="B42" t="s">
        <v>88</v>
      </c>
      <c r="C42" t="s">
        <v>3</v>
      </c>
      <c r="D42" t="s">
        <v>3</v>
      </c>
      <c r="E42" t="s">
        <v>3</v>
      </c>
      <c r="F42" t="s">
        <v>3</v>
      </c>
      <c r="G42" s="55">
        <f t="shared" si="0"/>
        <v>4</v>
      </c>
      <c r="H42" s="22">
        <f t="shared" si="1"/>
        <v>13.714364805690266</v>
      </c>
      <c r="I42" s="55">
        <f t="shared" si="2"/>
        <v>4</v>
      </c>
      <c r="J42" s="22">
        <f t="shared" si="3"/>
        <v>15.76064655691272</v>
      </c>
      <c r="K42" s="22">
        <f t="shared" si="4"/>
        <v>1.44016163922818</v>
      </c>
      <c r="L42" s="62">
        <v>14.906849879026318</v>
      </c>
      <c r="M42" s="55">
        <f t="shared" si="5"/>
        <v>9</v>
      </c>
      <c r="N42" s="22">
        <f t="shared" si="6"/>
        <v>12.396249048411551</v>
      </c>
      <c r="O42" s="22">
        <f t="shared" si="7"/>
        <v>0.59906226210288782</v>
      </c>
      <c r="P42" s="62">
        <v>11.670504730772807</v>
      </c>
      <c r="Q42" s="55">
        <f t="shared" si="8"/>
        <v>11</v>
      </c>
      <c r="R42" s="53">
        <f t="shared" si="9"/>
        <v>10.939917060524069</v>
      </c>
      <c r="S42" s="53">
        <f t="shared" si="10"/>
        <v>0.23497926513101719</v>
      </c>
      <c r="T42" s="56">
        <v>10.420967423217025</v>
      </c>
      <c r="U42" s="3"/>
      <c r="V42" s="3"/>
      <c r="W42" s="55">
        <f t="shared" si="11"/>
        <v>1</v>
      </c>
      <c r="X42" s="22">
        <f t="shared" si="12"/>
        <v>16.062563196118131</v>
      </c>
      <c r="Y42" s="55">
        <f t="shared" si="13"/>
        <v>1</v>
      </c>
      <c r="Z42" s="22">
        <f t="shared" si="14"/>
        <v>19.559164987857951</v>
      </c>
      <c r="AA42" s="22">
        <f t="shared" si="15"/>
        <v>2.3897912469644877</v>
      </c>
      <c r="AB42" s="62">
        <v>17.762240833985246</v>
      </c>
      <c r="AC42" s="55">
        <f t="shared" si="16"/>
        <v>10</v>
      </c>
      <c r="AD42" s="22">
        <f t="shared" si="17"/>
        <v>12.433624922952209</v>
      </c>
      <c r="AE42" s="22">
        <f t="shared" si="18"/>
        <v>0.60840623073805211</v>
      </c>
      <c r="AF42" s="62">
        <v>12.113715208404823</v>
      </c>
      <c r="AG42" s="55">
        <f t="shared" si="19"/>
        <v>7</v>
      </c>
      <c r="AH42" s="53">
        <f t="shared" si="20"/>
        <v>12.698297885804415</v>
      </c>
      <c r="AI42" s="53">
        <f t="shared" si="21"/>
        <v>0.67457447145110372</v>
      </c>
      <c r="AJ42" s="56">
        <v>11.272683248714664</v>
      </c>
      <c r="AK42" s="3"/>
      <c r="AM42" s="118">
        <v>11</v>
      </c>
      <c r="AN42" s="132">
        <v>-1</v>
      </c>
      <c r="AO42" s="114" t="s">
        <v>87</v>
      </c>
      <c r="AP42" s="113">
        <v>11.632529564226857</v>
      </c>
      <c r="AQ42" s="133">
        <v>0.4</v>
      </c>
      <c r="AR42" s="116">
        <v>6</v>
      </c>
      <c r="AS42" s="113">
        <v>14.274216307671503</v>
      </c>
      <c r="AT42" s="116">
        <v>22</v>
      </c>
      <c r="AU42" s="113">
        <v>7.0262042180624622</v>
      </c>
      <c r="AV42" s="116">
        <v>10</v>
      </c>
      <c r="AW42" s="113">
        <v>10.95548142350196</v>
      </c>
      <c r="AZ42" s="118">
        <v>11</v>
      </c>
      <c r="BA42" s="114" t="s">
        <v>85</v>
      </c>
      <c r="BB42" s="113">
        <v>11.939814264812977</v>
      </c>
      <c r="BC42" s="133">
        <v>0.4</v>
      </c>
      <c r="BD42" s="116">
        <v>14</v>
      </c>
      <c r="BE42" s="113">
        <v>10.540772910340847</v>
      </c>
      <c r="BF42" s="116">
        <v>11</v>
      </c>
      <c r="BG42" s="113">
        <v>12.117752395219608</v>
      </c>
      <c r="BH42" s="116">
        <v>3</v>
      </c>
      <c r="BI42" s="113">
        <v>14.559958843350605</v>
      </c>
    </row>
    <row r="43" spans="1:61" x14ac:dyDescent="0.35">
      <c r="A43" t="s">
        <v>87</v>
      </c>
      <c r="B43" t="s">
        <v>86</v>
      </c>
      <c r="C43" t="s">
        <v>3</v>
      </c>
      <c r="D43" t="s">
        <v>3</v>
      </c>
      <c r="E43" t="s">
        <v>3</v>
      </c>
      <c r="F43" t="s">
        <v>3</v>
      </c>
      <c r="G43" s="55">
        <f t="shared" si="0"/>
        <v>11</v>
      </c>
      <c r="H43" s="22">
        <f t="shared" si="1"/>
        <v>11.632529564226857</v>
      </c>
      <c r="I43" s="55">
        <f t="shared" si="2"/>
        <v>6</v>
      </c>
      <c r="J43" s="22">
        <f t="shared" si="3"/>
        <v>14.274216307671503</v>
      </c>
      <c r="K43" s="22">
        <f t="shared" si="4"/>
        <v>1.0685540769178759</v>
      </c>
      <c r="L43" s="62">
        <v>13.642091321771519</v>
      </c>
      <c r="M43" s="55">
        <f t="shared" si="5"/>
        <v>22</v>
      </c>
      <c r="N43" s="22">
        <f t="shared" si="6"/>
        <v>7.0262042180624622</v>
      </c>
      <c r="O43" s="22">
        <f t="shared" si="7"/>
        <v>-0.74344894548438445</v>
      </c>
      <c r="P43" s="62">
        <v>7.8985515955691259</v>
      </c>
      <c r="Q43" s="55">
        <f t="shared" si="8"/>
        <v>10</v>
      </c>
      <c r="R43" s="53">
        <f t="shared" si="9"/>
        <v>10.95548142350196</v>
      </c>
      <c r="S43" s="53">
        <f t="shared" si="10"/>
        <v>0.23887035587548988</v>
      </c>
      <c r="T43" s="56">
        <v>10.430550156189041</v>
      </c>
      <c r="U43" s="3"/>
      <c r="V43" s="3"/>
      <c r="W43" s="55">
        <f t="shared" si="11"/>
        <v>10</v>
      </c>
      <c r="X43" s="22">
        <f t="shared" si="12"/>
        <v>12.188009511298699</v>
      </c>
      <c r="Y43" s="55">
        <f t="shared" si="13"/>
        <v>4</v>
      </c>
      <c r="Z43" s="22">
        <f t="shared" si="14"/>
        <v>13.817574757089563</v>
      </c>
      <c r="AA43" s="22">
        <f t="shared" si="15"/>
        <v>0.95439368927239099</v>
      </c>
      <c r="AB43" s="62">
        <v>12.876874271050045</v>
      </c>
      <c r="AC43" s="55">
        <f t="shared" si="16"/>
        <v>20</v>
      </c>
      <c r="AD43" s="22">
        <f t="shared" si="17"/>
        <v>9.9660369795807977</v>
      </c>
      <c r="AE43" s="22">
        <f t="shared" si="18"/>
        <v>-8.4907551048005129E-3</v>
      </c>
      <c r="AF43" s="62">
        <v>9.9705015542426541</v>
      </c>
      <c r="AG43" s="55">
        <f t="shared" si="19"/>
        <v>10</v>
      </c>
      <c r="AH43" s="53">
        <f t="shared" si="20"/>
        <v>11.150851551434869</v>
      </c>
      <c r="AI43" s="53">
        <f t="shared" si="21"/>
        <v>0.28771288785871707</v>
      </c>
      <c r="AJ43" s="56">
        <v>10.409316802753374</v>
      </c>
      <c r="AK43" s="3"/>
      <c r="AM43" s="118">
        <v>12</v>
      </c>
      <c r="AN43" s="132">
        <v>12</v>
      </c>
      <c r="AO43" s="114" t="s">
        <v>97</v>
      </c>
      <c r="AP43" s="113">
        <v>11.299118813580112</v>
      </c>
      <c r="AQ43" s="133">
        <v>0.4</v>
      </c>
      <c r="AR43" s="116">
        <v>17</v>
      </c>
      <c r="AS43" s="113">
        <v>8.8148201252352063</v>
      </c>
      <c r="AT43" s="116">
        <v>10</v>
      </c>
      <c r="AU43" s="113">
        <v>12.319592627135766</v>
      </c>
      <c r="AV43" s="116">
        <v>5</v>
      </c>
      <c r="AW43" s="113">
        <v>15.247242376714269</v>
      </c>
      <c r="AZ43" s="118">
        <v>12</v>
      </c>
      <c r="BA43" s="114" t="s">
        <v>57</v>
      </c>
      <c r="BB43" s="113">
        <v>10.66488474024645</v>
      </c>
      <c r="BC43" s="133">
        <v>0.4</v>
      </c>
      <c r="BD43" s="116">
        <v>5</v>
      </c>
      <c r="BE43" s="113">
        <v>13.188760294079385</v>
      </c>
      <c r="BF43" s="116">
        <v>30</v>
      </c>
      <c r="BG43" s="113">
        <v>3.8607982912684893</v>
      </c>
      <c r="BH43" s="116">
        <v>8</v>
      </c>
      <c r="BI43" s="113">
        <v>12.421220081558539</v>
      </c>
    </row>
    <row r="44" spans="1:61" x14ac:dyDescent="0.35">
      <c r="A44" t="s">
        <v>85</v>
      </c>
      <c r="B44" t="s">
        <v>84</v>
      </c>
      <c r="C44" t="s">
        <v>3</v>
      </c>
      <c r="D44" t="s">
        <v>3</v>
      </c>
      <c r="E44" t="s">
        <v>3</v>
      </c>
      <c r="F44" t="s">
        <v>3</v>
      </c>
      <c r="G44" s="55">
        <f t="shared" si="0"/>
        <v>7</v>
      </c>
      <c r="H44" s="22">
        <f t="shared" si="1"/>
        <v>12.838422918418278</v>
      </c>
      <c r="I44" s="55">
        <f t="shared" si="2"/>
        <v>11</v>
      </c>
      <c r="J44" s="22">
        <f t="shared" si="3"/>
        <v>12.30680530474468</v>
      </c>
      <c r="K44" s="22">
        <f t="shared" si="4"/>
        <v>0.57670132618616987</v>
      </c>
      <c r="L44" s="62">
        <v>11.968080783531223</v>
      </c>
      <c r="M44" s="55">
        <f t="shared" si="5"/>
        <v>18</v>
      </c>
      <c r="N44" s="22">
        <f t="shared" si="6"/>
        <v>9.7221669910389554</v>
      </c>
      <c r="O44" s="22">
        <f t="shared" si="7"/>
        <v>-6.9458252240261323E-2</v>
      </c>
      <c r="P44" s="62">
        <v>9.7922127390385807</v>
      </c>
      <c r="Q44" s="55">
        <f t="shared" si="8"/>
        <v>4</v>
      </c>
      <c r="R44" s="53">
        <f t="shared" si="9"/>
        <v>17.017914073144802</v>
      </c>
      <c r="S44" s="53">
        <f t="shared" si="10"/>
        <v>1.7544785182861999</v>
      </c>
      <c r="T44" s="56">
        <v>14.163094387191595</v>
      </c>
      <c r="U44" s="3"/>
      <c r="V44" s="3"/>
      <c r="W44" s="55">
        <f t="shared" si="11"/>
        <v>11</v>
      </c>
      <c r="X44" s="22">
        <f t="shared" si="12"/>
        <v>11.939814264812977</v>
      </c>
      <c r="Y44" s="55">
        <f t="shared" si="13"/>
        <v>14</v>
      </c>
      <c r="Z44" s="22">
        <f t="shared" si="14"/>
        <v>10.540772910340847</v>
      </c>
      <c r="AA44" s="22">
        <f t="shared" si="15"/>
        <v>0.13519322758521157</v>
      </c>
      <c r="AB44" s="62">
        <v>10.088730650196746</v>
      </c>
      <c r="AC44" s="55">
        <f t="shared" si="16"/>
        <v>11</v>
      </c>
      <c r="AD44" s="22">
        <f t="shared" si="17"/>
        <v>12.117752395219608</v>
      </c>
      <c r="AE44" s="22">
        <f t="shared" si="18"/>
        <v>0.52943809880490211</v>
      </c>
      <c r="AF44" s="62">
        <v>11.83936538584641</v>
      </c>
      <c r="AG44" s="55">
        <f t="shared" si="19"/>
        <v>3</v>
      </c>
      <c r="AH44" s="53">
        <f t="shared" si="20"/>
        <v>14.559958843350605</v>
      </c>
      <c r="AI44" s="53">
        <f t="shared" si="21"/>
        <v>1.1399897108376513</v>
      </c>
      <c r="AJ44" s="56">
        <v>12.311359401032659</v>
      </c>
      <c r="AK44" s="3"/>
      <c r="AM44" s="118">
        <v>13</v>
      </c>
      <c r="AN44" s="132">
        <v>2</v>
      </c>
      <c r="AO44" s="114" t="s">
        <v>101</v>
      </c>
      <c r="AP44" s="113">
        <v>10.807661203336091</v>
      </c>
      <c r="AQ44" s="133">
        <v>0.4</v>
      </c>
      <c r="AR44" s="116">
        <v>14</v>
      </c>
      <c r="AS44" s="113">
        <v>11.153219744183376</v>
      </c>
      <c r="AT44" s="116">
        <v>13</v>
      </c>
      <c r="AU44" s="113">
        <v>11.669682560509653</v>
      </c>
      <c r="AV44" s="116">
        <v>15</v>
      </c>
      <c r="AW44" s="113">
        <v>9.2545227644679571</v>
      </c>
      <c r="AZ44" s="118">
        <v>13</v>
      </c>
      <c r="BA44" s="114" t="s">
        <v>107</v>
      </c>
      <c r="BB44" s="113">
        <v>10.647107275494161</v>
      </c>
      <c r="BC44" s="133">
        <v>0.4</v>
      </c>
      <c r="BD44" s="116">
        <v>11</v>
      </c>
      <c r="BE44" s="113">
        <v>11.000477679261529</v>
      </c>
      <c r="BF44" s="116">
        <v>18</v>
      </c>
      <c r="BG44" s="113">
        <v>10.032438898241967</v>
      </c>
      <c r="BH44" s="116">
        <v>11</v>
      </c>
      <c r="BI44" s="113">
        <v>10.555034845211622</v>
      </c>
    </row>
    <row r="45" spans="1:61" x14ac:dyDescent="0.35">
      <c r="A45" t="s">
        <v>83</v>
      </c>
      <c r="B45" t="s">
        <v>82</v>
      </c>
      <c r="C45" t="s">
        <v>3</v>
      </c>
      <c r="D45" t="s">
        <v>3</v>
      </c>
      <c r="E45" t="s">
        <v>3</v>
      </c>
      <c r="G45" s="55">
        <f t="shared" si="0"/>
        <v>32</v>
      </c>
      <c r="H45" s="22">
        <f>IF(N45="ND","ND",(N45*$M$29)+IF(R45="ND","ND",(R45*$Q$29)))</f>
        <v>5.5104528690129513</v>
      </c>
      <c r="I45" s="55" t="str">
        <f t="shared" si="2"/>
        <v>ND</v>
      </c>
      <c r="J45" s="22" t="str">
        <f t="shared" si="3"/>
        <v>ND</v>
      </c>
      <c r="K45" s="22" t="str">
        <f t="shared" si="4"/>
        <v>ND</v>
      </c>
      <c r="L45" s="63" t="s">
        <v>0</v>
      </c>
      <c r="M45" s="55">
        <f t="shared" si="5"/>
        <v>3</v>
      </c>
      <c r="N45" s="22">
        <f t="shared" si="6"/>
        <v>15.378174312665802</v>
      </c>
      <c r="O45" s="22">
        <f t="shared" si="7"/>
        <v>1.3445435781664503</v>
      </c>
      <c r="P45" s="62">
        <v>13.765027719832418</v>
      </c>
      <c r="Q45" s="55">
        <f t="shared" si="8"/>
        <v>28</v>
      </c>
      <c r="R45" s="53">
        <f t="shared" si="9"/>
        <v>6.6636371633860012</v>
      </c>
      <c r="S45" s="53">
        <f t="shared" si="10"/>
        <v>-0.83409070915349981</v>
      </c>
      <c r="T45" s="56">
        <v>7.788129289971085</v>
      </c>
      <c r="U45" s="3"/>
      <c r="V45" s="3"/>
      <c r="W45" s="55">
        <f t="shared" si="11"/>
        <v>30</v>
      </c>
      <c r="X45" s="22">
        <f>IF(AD45="ND","ND",(AD45*$AC$29)+IF(AH45="ND","ND",(AH45*$AG$29)))</f>
        <v>4.5853582704617395</v>
      </c>
      <c r="Y45" s="55" t="str">
        <f t="shared" si="13"/>
        <v>ND</v>
      </c>
      <c r="Z45" s="22" t="str">
        <f t="shared" si="14"/>
        <v>ND</v>
      </c>
      <c r="AA45" s="22" t="str">
        <f t="shared" si="15"/>
        <v>ND</v>
      </c>
      <c r="AB45" s="63" t="s">
        <v>0</v>
      </c>
      <c r="AC45" s="55">
        <f t="shared" si="16"/>
        <v>13</v>
      </c>
      <c r="AD45" s="22">
        <f t="shared" si="17"/>
        <v>11.619859839186452</v>
      </c>
      <c r="AE45" s="22">
        <f t="shared" si="18"/>
        <v>0.40496495979661307</v>
      </c>
      <c r="AF45" s="62">
        <v>11.406922794585398</v>
      </c>
      <c r="AG45" s="55">
        <f t="shared" si="19"/>
        <v>30</v>
      </c>
      <c r="AH45" s="53">
        <f t="shared" si="20"/>
        <v>6.721573242660507</v>
      </c>
      <c r="AI45" s="53">
        <f t="shared" si="21"/>
        <v>-0.81960668933487324</v>
      </c>
      <c r="AJ45" s="56">
        <v>7.938090378492304</v>
      </c>
      <c r="AK45" s="3"/>
      <c r="AM45" s="118">
        <v>14</v>
      </c>
      <c r="AN45" s="132">
        <v>0</v>
      </c>
      <c r="AO45" s="114" t="s">
        <v>63</v>
      </c>
      <c r="AP45" s="113">
        <v>10.674333421461792</v>
      </c>
      <c r="AQ45" s="133">
        <v>0.2</v>
      </c>
      <c r="AR45" s="116">
        <v>16</v>
      </c>
      <c r="AS45" s="113">
        <v>10.455754095575639</v>
      </c>
      <c r="AT45" s="116">
        <v>12</v>
      </c>
      <c r="AU45" s="113">
        <v>11.867590754198133</v>
      </c>
      <c r="AV45" s="116">
        <v>13</v>
      </c>
      <c r="AW45" s="113">
        <v>9.9182347404977556</v>
      </c>
      <c r="AZ45" s="118">
        <v>14</v>
      </c>
      <c r="BA45" s="114" t="s">
        <v>63</v>
      </c>
      <c r="BB45" s="113">
        <v>10.546314239883204</v>
      </c>
      <c r="BC45" s="133">
        <v>0.4</v>
      </c>
      <c r="BD45" s="116">
        <v>21</v>
      </c>
      <c r="BE45" s="113">
        <v>8.4446874118177266</v>
      </c>
      <c r="BF45" s="116">
        <v>1</v>
      </c>
      <c r="BG45" s="113">
        <v>15.721038268074084</v>
      </c>
      <c r="BH45" s="116">
        <v>13</v>
      </c>
      <c r="BI45" s="113">
        <v>9.5748438678232777</v>
      </c>
    </row>
    <row r="46" spans="1:61" x14ac:dyDescent="0.35">
      <c r="A46" t="s">
        <v>81</v>
      </c>
      <c r="B46" t="s">
        <v>80</v>
      </c>
      <c r="C46" t="s">
        <v>3</v>
      </c>
      <c r="D46" t="s">
        <v>3</v>
      </c>
      <c r="E46" t="s">
        <v>3</v>
      </c>
      <c r="G46" s="55">
        <f t="shared" si="0"/>
        <v>26</v>
      </c>
      <c r="H46" s="22">
        <f t="shared" ref="H46:H54" si="22">IF(J46="ND","ND",(J46*$I$29)+IF(N46="ND","ND",(N46*$M$29)+IF(R46="ND","ND",(R46*$Q$29))))</f>
        <v>6.832745702016549</v>
      </c>
      <c r="I46" s="55">
        <f t="shared" si="2"/>
        <v>23</v>
      </c>
      <c r="J46" s="22">
        <f t="shared" si="3"/>
        <v>7.5546387774486892</v>
      </c>
      <c r="K46" s="22">
        <f t="shared" si="4"/>
        <v>-0.61134030563782771</v>
      </c>
      <c r="L46" s="62">
        <v>7.9246059659502794</v>
      </c>
      <c r="M46" s="55">
        <f t="shared" si="5"/>
        <v>26</v>
      </c>
      <c r="N46" s="22">
        <f t="shared" si="6"/>
        <v>5.5899567191217283</v>
      </c>
      <c r="O46" s="22">
        <f t="shared" si="7"/>
        <v>-1.1025108202195679</v>
      </c>
      <c r="P46" s="62">
        <v>6.8897223534106811</v>
      </c>
      <c r="Q46" s="55">
        <f t="shared" si="8"/>
        <v>29</v>
      </c>
      <c r="R46" s="53">
        <f t="shared" si="9"/>
        <v>6.631748534047091</v>
      </c>
      <c r="S46" s="53">
        <f t="shared" si="10"/>
        <v>-0.84206286648822726</v>
      </c>
      <c r="T46" s="56">
        <v>7.7684959634910724</v>
      </c>
      <c r="U46" s="3"/>
      <c r="V46" s="3"/>
      <c r="W46" s="55">
        <f t="shared" si="11"/>
        <v>28</v>
      </c>
      <c r="X46" s="22">
        <f>IF(Z46="ND","ND",(Z46*$Y$29)+IF(AD46="ND","ND",(AD46*$AC$29)+IF(AH46="ND","ND",(AH46*$AG$29))))</f>
        <v>5.8331567302484171</v>
      </c>
      <c r="Y46" s="55">
        <f t="shared" si="13"/>
        <v>26</v>
      </c>
      <c r="Z46" s="22">
        <f t="shared" si="14"/>
        <v>5.9602001592825857</v>
      </c>
      <c r="AA46" s="22">
        <f t="shared" si="15"/>
        <v>-1.0099499601793536</v>
      </c>
      <c r="AB46" s="62">
        <v>6.1912430104148752</v>
      </c>
      <c r="AC46" s="55">
        <f t="shared" si="16"/>
        <v>29</v>
      </c>
      <c r="AD46" s="22">
        <f t="shared" si="17"/>
        <v>3.9384065275360696</v>
      </c>
      <c r="AE46" s="22">
        <f t="shared" si="18"/>
        <v>-1.5153983681159826</v>
      </c>
      <c r="AF46" s="62">
        <v>4.7352271958278163</v>
      </c>
      <c r="AG46" s="55">
        <f t="shared" si="19"/>
        <v>26</v>
      </c>
      <c r="AH46" s="53">
        <f t="shared" si="20"/>
        <v>7.4738200748924264</v>
      </c>
      <c r="AI46" s="53">
        <f t="shared" si="21"/>
        <v>-0.63154498127689329</v>
      </c>
      <c r="AJ46" s="56">
        <v>8.3577913139010356</v>
      </c>
      <c r="AK46" s="3"/>
      <c r="AM46" s="118">
        <v>15</v>
      </c>
      <c r="AN46" s="132">
        <v>-2</v>
      </c>
      <c r="AO46" s="114" t="s">
        <v>107</v>
      </c>
      <c r="AP46" s="113">
        <v>10.467132272059136</v>
      </c>
      <c r="AQ46" s="133">
        <v>0.4</v>
      </c>
      <c r="AR46" s="116">
        <v>15</v>
      </c>
      <c r="AS46" s="113">
        <v>10.964834667632863</v>
      </c>
      <c r="AT46" s="116">
        <v>21</v>
      </c>
      <c r="AU46" s="113">
        <v>7.2312551360272952</v>
      </c>
      <c r="AV46" s="116">
        <v>6</v>
      </c>
      <c r="AW46" s="113">
        <v>12.707604616943527</v>
      </c>
      <c r="AZ46" s="118">
        <v>15</v>
      </c>
      <c r="BA46" s="114" t="s">
        <v>101</v>
      </c>
      <c r="BB46" s="113">
        <v>10.413760286044088</v>
      </c>
      <c r="BC46" s="133">
        <v>0.4</v>
      </c>
      <c r="BD46" s="116">
        <v>15</v>
      </c>
      <c r="BE46" s="113">
        <v>9.6198369629062572</v>
      </c>
      <c r="BF46" s="116">
        <v>8</v>
      </c>
      <c r="BG46" s="113">
        <v>13.067895980705241</v>
      </c>
      <c r="BH46" s="116">
        <v>15</v>
      </c>
      <c r="BI46" s="113">
        <v>9.3474712376585956</v>
      </c>
    </row>
    <row r="47" spans="1:61" x14ac:dyDescent="0.35">
      <c r="A47" t="s">
        <v>79</v>
      </c>
      <c r="B47" t="s">
        <v>78</v>
      </c>
      <c r="C47" t="s">
        <v>77</v>
      </c>
      <c r="E47" t="s">
        <v>1</v>
      </c>
      <c r="F47" t="s">
        <v>3</v>
      </c>
      <c r="G47" s="55">
        <f t="shared" si="0"/>
        <v>30</v>
      </c>
      <c r="H47" s="22">
        <f t="shared" si="22"/>
        <v>5.9012480492784825</v>
      </c>
      <c r="I47" s="55">
        <f t="shared" si="2"/>
        <v>30</v>
      </c>
      <c r="J47" s="22">
        <f t="shared" si="3"/>
        <v>4.9093660134298798</v>
      </c>
      <c r="K47" s="22">
        <f t="shared" si="4"/>
        <v>-1.2726584966425301</v>
      </c>
      <c r="L47" s="62">
        <v>5.6738233501674671</v>
      </c>
      <c r="M47" s="55">
        <f t="shared" si="5"/>
        <v>23</v>
      </c>
      <c r="N47" s="22">
        <f t="shared" si="6"/>
        <v>6.5418818546320647</v>
      </c>
      <c r="O47" s="22">
        <f t="shared" si="7"/>
        <v>-0.86452953634198371</v>
      </c>
      <c r="P47" s="62">
        <v>7.5583605329422268</v>
      </c>
      <c r="Q47" s="55">
        <f t="shared" si="8"/>
        <v>26</v>
      </c>
      <c r="R47" s="53">
        <f t="shared" si="9"/>
        <v>7.2443783156221073</v>
      </c>
      <c r="S47" s="53">
        <f t="shared" si="10"/>
        <v>-0.68890542109447306</v>
      </c>
      <c r="T47" s="52">
        <v>8.1456824642092123</v>
      </c>
      <c r="U47" s="62"/>
      <c r="V47" s="62"/>
      <c r="W47" s="55">
        <f t="shared" si="11"/>
        <v>33</v>
      </c>
      <c r="X47" s="22">
        <f>IF(AD47="ND","ND",(AD47*$AC$29)+IF(AH47="ND","ND",(AH47*$AG$29)))</f>
        <v>3.3821917235396697</v>
      </c>
      <c r="Y47" s="55" t="str">
        <f t="shared" si="13"/>
        <v>ND</v>
      </c>
      <c r="Z47" s="22" t="str">
        <f t="shared" si="14"/>
        <v>ND</v>
      </c>
      <c r="AA47" s="22" t="str">
        <f t="shared" si="15"/>
        <v>ND</v>
      </c>
      <c r="AB47" s="63" t="s">
        <v>0</v>
      </c>
      <c r="AC47" s="55">
        <f t="shared" si="16"/>
        <v>24</v>
      </c>
      <c r="AD47" s="22">
        <f t="shared" si="17"/>
        <v>5.6910187827096532</v>
      </c>
      <c r="AE47" s="22">
        <f t="shared" si="18"/>
        <v>-1.0772453043225867</v>
      </c>
      <c r="AF47" s="62">
        <v>6.2574515711860181</v>
      </c>
      <c r="AG47" s="55">
        <f t="shared" si="19"/>
        <v>23</v>
      </c>
      <c r="AH47" s="53">
        <f t="shared" si="20"/>
        <v>7.8377481114490246</v>
      </c>
      <c r="AI47" s="53">
        <f t="shared" si="21"/>
        <v>-0.54056297213774385</v>
      </c>
      <c r="AJ47" s="56">
        <v>8.5608376157526287</v>
      </c>
      <c r="AK47" s="62"/>
      <c r="AM47" s="118">
        <v>16</v>
      </c>
      <c r="AN47" s="132">
        <v>3</v>
      </c>
      <c r="AO47" s="114" t="s">
        <v>47</v>
      </c>
      <c r="AP47" s="113">
        <v>10.163815609433074</v>
      </c>
      <c r="AQ47" s="133">
        <v>0.4</v>
      </c>
      <c r="AR47" s="116">
        <v>5</v>
      </c>
      <c r="AS47" s="113">
        <v>14.793898824637189</v>
      </c>
      <c r="AT47" s="116" t="s">
        <v>0</v>
      </c>
      <c r="AU47" s="113" t="s">
        <v>0</v>
      </c>
      <c r="AV47" s="116">
        <v>9</v>
      </c>
      <c r="AW47" s="113">
        <v>11.067464788457919</v>
      </c>
      <c r="AZ47" s="118">
        <v>16</v>
      </c>
      <c r="BA47" s="114" t="s">
        <v>43</v>
      </c>
      <c r="BB47" s="113">
        <v>10.324146388213329</v>
      </c>
      <c r="BC47" s="133">
        <v>0.4</v>
      </c>
      <c r="BD47" s="116">
        <v>20</v>
      </c>
      <c r="BE47" s="113">
        <v>8.6649815446783442</v>
      </c>
      <c r="BF47" s="116">
        <v>7</v>
      </c>
      <c r="BG47" s="113">
        <v>14.163333420016176</v>
      </c>
      <c r="BH47" s="116">
        <v>12</v>
      </c>
      <c r="BI47" s="113">
        <v>9.8032890434804525</v>
      </c>
    </row>
    <row r="48" spans="1:61" x14ac:dyDescent="0.35">
      <c r="A48" t="s">
        <v>76</v>
      </c>
      <c r="B48" t="s">
        <v>75</v>
      </c>
      <c r="C48" t="s">
        <v>3</v>
      </c>
      <c r="D48" t="s">
        <v>3</v>
      </c>
      <c r="E48" t="s">
        <v>3</v>
      </c>
      <c r="G48" s="55">
        <f t="shared" si="0"/>
        <v>25</v>
      </c>
      <c r="H48" s="22">
        <f t="shared" si="22"/>
        <v>6.8516229296242646</v>
      </c>
      <c r="I48" s="55">
        <f t="shared" si="2"/>
        <v>32</v>
      </c>
      <c r="J48" s="22">
        <f t="shared" si="3"/>
        <v>4.1264924181293088</v>
      </c>
      <c r="K48" s="22">
        <f t="shared" si="4"/>
        <v>-1.4683768954676728</v>
      </c>
      <c r="L48" s="62">
        <v>5.0076998779018354</v>
      </c>
      <c r="M48" s="55">
        <f t="shared" si="5"/>
        <v>8</v>
      </c>
      <c r="N48" s="22">
        <f t="shared" si="6"/>
        <v>13.252799199488202</v>
      </c>
      <c r="O48" s="22">
        <f t="shared" si="7"/>
        <v>0.81319979987205038</v>
      </c>
      <c r="P48" s="62">
        <v>12.27215092365994</v>
      </c>
      <c r="Q48" s="55">
        <f t="shared" si="8"/>
        <v>32</v>
      </c>
      <c r="R48" s="53">
        <f t="shared" si="9"/>
        <v>5.9007076827502418</v>
      </c>
      <c r="S48" s="53">
        <f t="shared" si="10"/>
        <v>-1.0248230793124395</v>
      </c>
      <c r="T48" s="56">
        <v>7.3184056334490544</v>
      </c>
      <c r="U48" s="3"/>
      <c r="V48" s="3"/>
      <c r="W48" s="55">
        <f t="shared" si="11"/>
        <v>18</v>
      </c>
      <c r="X48" s="22">
        <f>IF(Z48="ND","ND",(Z48*$Y$29)+IF(AD48="ND","ND",(AD48*$AC$29)+IF(AH48="ND","ND",(AH48*$AG$29))))</f>
        <v>9.2146642176355815</v>
      </c>
      <c r="Y48" s="55">
        <f t="shared" si="13"/>
        <v>17</v>
      </c>
      <c r="Z48" s="22">
        <f t="shared" si="14"/>
        <v>9.3217382262939879</v>
      </c>
      <c r="AA48" s="22">
        <f t="shared" si="15"/>
        <v>-0.16956544342650301</v>
      </c>
      <c r="AB48" s="62">
        <v>9.0514864294952293</v>
      </c>
      <c r="AC48" s="55">
        <f t="shared" si="16"/>
        <v>17</v>
      </c>
      <c r="AD48" s="22">
        <f t="shared" si="17"/>
        <v>10.162438226232572</v>
      </c>
      <c r="AE48" s="22">
        <f t="shared" si="18"/>
        <v>4.0609556558142912E-2</v>
      </c>
      <c r="AF48" s="62">
        <v>10.141085072714318</v>
      </c>
      <c r="AG48" s="55">
        <f t="shared" si="19"/>
        <v>21</v>
      </c>
      <c r="AH48" s="53">
        <f t="shared" si="20"/>
        <v>8.0527421917217765</v>
      </c>
      <c r="AI48" s="53">
        <f t="shared" si="21"/>
        <v>-0.48681445206955581</v>
      </c>
      <c r="AJ48" s="56">
        <v>8.6807892230330364</v>
      </c>
      <c r="AK48" s="3"/>
      <c r="AM48" s="118">
        <v>17</v>
      </c>
      <c r="AN48" s="132">
        <v>5</v>
      </c>
      <c r="AO48" s="114" t="s">
        <v>95</v>
      </c>
      <c r="AP48" s="113">
        <v>10.126952029825283</v>
      </c>
      <c r="AQ48" s="133">
        <v>0.4</v>
      </c>
      <c r="AR48" s="116">
        <v>7</v>
      </c>
      <c r="AS48" s="113">
        <v>13.26810650327365</v>
      </c>
      <c r="AT48" s="116">
        <v>25</v>
      </c>
      <c r="AU48" s="113">
        <v>5.7830649838055352</v>
      </c>
      <c r="AV48" s="116">
        <v>20</v>
      </c>
      <c r="AW48" s="113">
        <v>8.1885301289482921</v>
      </c>
      <c r="AZ48" s="118">
        <v>17</v>
      </c>
      <c r="BA48" s="114" t="s">
        <v>74</v>
      </c>
      <c r="BB48" s="113">
        <v>9.7474403605663262</v>
      </c>
      <c r="BC48" s="133">
        <v>0.4</v>
      </c>
      <c r="BD48" s="116">
        <v>16</v>
      </c>
      <c r="BE48" s="113">
        <v>9.5298796930631315</v>
      </c>
      <c r="BF48" s="116">
        <v>12</v>
      </c>
      <c r="BG48" s="113">
        <v>11.901832882384324</v>
      </c>
      <c r="BH48" s="116">
        <v>22</v>
      </c>
      <c r="BI48" s="113">
        <v>8.0281691737547227</v>
      </c>
    </row>
    <row r="49" spans="1:61" x14ac:dyDescent="0.35">
      <c r="A49" t="s">
        <v>74</v>
      </c>
      <c r="B49" t="s">
        <v>73</v>
      </c>
      <c r="C49" t="s">
        <v>3</v>
      </c>
      <c r="D49" t="s">
        <v>3</v>
      </c>
      <c r="E49" t="s">
        <v>3</v>
      </c>
      <c r="F49" t="s">
        <v>3</v>
      </c>
      <c r="G49" s="55">
        <f t="shared" si="0"/>
        <v>18</v>
      </c>
      <c r="H49" s="22">
        <f t="shared" si="22"/>
        <v>9.6548168142585418</v>
      </c>
      <c r="I49" s="55">
        <f t="shared" si="2"/>
        <v>19</v>
      </c>
      <c r="J49" s="22">
        <f t="shared" si="3"/>
        <v>8.3542565221587637</v>
      </c>
      <c r="K49" s="22">
        <f t="shared" si="4"/>
        <v>-0.41143586946030891</v>
      </c>
      <c r="L49" s="62">
        <v>8.6049765286935394</v>
      </c>
      <c r="M49" s="55">
        <f t="shared" si="5"/>
        <v>6</v>
      </c>
      <c r="N49" s="22">
        <f t="shared" si="6"/>
        <v>13.318474183999072</v>
      </c>
      <c r="O49" s="22">
        <f t="shared" si="7"/>
        <v>0.82961854599976803</v>
      </c>
      <c r="P49" s="62">
        <v>12.318281444271278</v>
      </c>
      <c r="Q49" s="55">
        <f t="shared" si="8"/>
        <v>16</v>
      </c>
      <c r="R49" s="53">
        <f t="shared" si="9"/>
        <v>8.5922800287175694</v>
      </c>
      <c r="S49" s="53">
        <f t="shared" si="10"/>
        <v>-0.35192999282060772</v>
      </c>
      <c r="T49" s="56">
        <v>8.975564304376018</v>
      </c>
      <c r="U49" s="3"/>
      <c r="V49" s="3"/>
      <c r="W49" s="55">
        <f t="shared" si="11"/>
        <v>17</v>
      </c>
      <c r="X49" s="22">
        <f>IF(Z49="ND","ND",(Z49*$Y$29)+IF(AD49="ND","ND",(AD49*$AC$29)+IF(AH49="ND","ND",(AH49*$AG$29))))</f>
        <v>9.7474403605663262</v>
      </c>
      <c r="Y49" s="55">
        <f t="shared" si="13"/>
        <v>16</v>
      </c>
      <c r="Z49" s="22">
        <f t="shared" si="14"/>
        <v>9.5298796930631315</v>
      </c>
      <c r="AA49" s="22">
        <f t="shared" si="15"/>
        <v>-0.11753007673421731</v>
      </c>
      <c r="AB49" s="62">
        <v>9.2285884728742769</v>
      </c>
      <c r="AC49" s="55">
        <f t="shared" si="16"/>
        <v>12</v>
      </c>
      <c r="AD49" s="22">
        <f t="shared" si="17"/>
        <v>11.901832882384324</v>
      </c>
      <c r="AE49" s="22">
        <f t="shared" si="18"/>
        <v>0.475458220596081</v>
      </c>
      <c r="AF49" s="62">
        <v>11.651829355225201</v>
      </c>
      <c r="AG49" s="55">
        <f t="shared" si="19"/>
        <v>22</v>
      </c>
      <c r="AH49" s="53">
        <f t="shared" si="20"/>
        <v>8.0281691737547227</v>
      </c>
      <c r="AI49" s="53">
        <f t="shared" si="21"/>
        <v>-0.49295770656131943</v>
      </c>
      <c r="AJ49" s="56">
        <v>8.6670792036820892</v>
      </c>
      <c r="AK49" s="3"/>
      <c r="AM49" s="118">
        <v>18</v>
      </c>
      <c r="AN49" s="132">
        <v>-1</v>
      </c>
      <c r="AO49" s="114" t="s">
        <v>74</v>
      </c>
      <c r="AP49" s="113">
        <v>9.6548168142585418</v>
      </c>
      <c r="AQ49" s="133">
        <v>0.4</v>
      </c>
      <c r="AR49" s="116">
        <v>19</v>
      </c>
      <c r="AS49" s="113">
        <v>8.3542565221587637</v>
      </c>
      <c r="AT49" s="116">
        <v>6</v>
      </c>
      <c r="AU49" s="113">
        <v>13.318474183999072</v>
      </c>
      <c r="AV49" s="116">
        <v>16</v>
      </c>
      <c r="AW49" s="113">
        <v>8.5922800287175694</v>
      </c>
      <c r="AZ49" s="118">
        <v>18</v>
      </c>
      <c r="BA49" s="114" t="s">
        <v>76</v>
      </c>
      <c r="BB49" s="113">
        <v>9.2146642176355815</v>
      </c>
      <c r="BC49" s="133">
        <v>0.4</v>
      </c>
      <c r="BD49" s="116">
        <v>17</v>
      </c>
      <c r="BE49" s="113">
        <v>9.3217382262939879</v>
      </c>
      <c r="BF49" s="116">
        <v>17</v>
      </c>
      <c r="BG49" s="113">
        <v>10.162438226232572</v>
      </c>
      <c r="BH49" s="116">
        <v>21</v>
      </c>
      <c r="BI49" s="113">
        <v>8.0527421917217765</v>
      </c>
    </row>
    <row r="50" spans="1:61" x14ac:dyDescent="0.35">
      <c r="A50" t="s">
        <v>72</v>
      </c>
      <c r="B50" t="s">
        <v>71</v>
      </c>
      <c r="C50" t="s">
        <v>3</v>
      </c>
      <c r="E50" t="s">
        <v>3</v>
      </c>
      <c r="F50" t="s">
        <v>3</v>
      </c>
      <c r="G50" s="55">
        <f t="shared" si="0"/>
        <v>2</v>
      </c>
      <c r="H50" s="22">
        <f t="shared" si="22"/>
        <v>14.513228966937682</v>
      </c>
      <c r="I50" s="55">
        <f t="shared" si="2"/>
        <v>3</v>
      </c>
      <c r="J50" s="22">
        <f t="shared" si="3"/>
        <v>16.594512263584033</v>
      </c>
      <c r="K50" s="22">
        <f t="shared" si="4"/>
        <v>1.648628065896008</v>
      </c>
      <c r="L50" s="62">
        <v>15.616360997124342</v>
      </c>
      <c r="M50" s="55">
        <f t="shared" si="5"/>
        <v>27</v>
      </c>
      <c r="N50" s="22">
        <f t="shared" si="6"/>
        <v>4.8638913405826623</v>
      </c>
      <c r="O50" s="22">
        <f t="shared" si="7"/>
        <v>-1.2840271648543344</v>
      </c>
      <c r="P50" s="62">
        <v>6.3797294823148087</v>
      </c>
      <c r="Q50" s="55">
        <f t="shared" si="8"/>
        <v>1</v>
      </c>
      <c r="R50" s="53">
        <f t="shared" si="9"/>
        <v>20</v>
      </c>
      <c r="S50" s="53">
        <f t="shared" si="10"/>
        <v>2.5958928208653256</v>
      </c>
      <c r="T50" s="56">
        <v>16.235276484693184</v>
      </c>
      <c r="U50" s="3"/>
      <c r="V50" s="3"/>
      <c r="W50" s="55">
        <f t="shared" si="11"/>
        <v>4</v>
      </c>
      <c r="X50" s="22">
        <f>IF(Z50="ND","ND",(Z50*$Y$29)+IF(AD50="ND","ND",(AD50*$AC$29)+IF(AH50="ND","ND",(AH50*$AG$29))))</f>
        <v>13.241200945980005</v>
      </c>
      <c r="Y50" s="55">
        <f t="shared" si="13"/>
        <v>6</v>
      </c>
      <c r="Z50" s="22">
        <f t="shared" si="14"/>
        <v>12.766209918901597</v>
      </c>
      <c r="AA50" s="22">
        <f t="shared" si="15"/>
        <v>0.69155247972539913</v>
      </c>
      <c r="AB50" s="62">
        <v>11.982295866899129</v>
      </c>
      <c r="AC50" s="55">
        <f t="shared" si="16"/>
        <v>23</v>
      </c>
      <c r="AD50" s="22">
        <f t="shared" si="17"/>
        <v>7.4323839461168264</v>
      </c>
      <c r="AE50" s="22">
        <f t="shared" si="18"/>
        <v>-0.6419040134707934</v>
      </c>
      <c r="AF50" s="62">
        <v>7.7699073299045835</v>
      </c>
      <c r="AG50" s="55">
        <f t="shared" si="19"/>
        <v>1</v>
      </c>
      <c r="AH50" s="53">
        <f t="shared" si="20"/>
        <v>20</v>
      </c>
      <c r="AI50" s="53">
        <f t="shared" si="21"/>
        <v>2.7087946750711205</v>
      </c>
      <c r="AJ50" s="56">
        <v>15.81249165045184</v>
      </c>
      <c r="AK50" s="3"/>
      <c r="AM50" s="118">
        <v>19</v>
      </c>
      <c r="AN50" s="132">
        <v>-17</v>
      </c>
      <c r="AO50" s="114" t="s">
        <v>55</v>
      </c>
      <c r="AP50" s="113">
        <v>9.3715252277256518</v>
      </c>
      <c r="AQ50" s="133">
        <v>0.4</v>
      </c>
      <c r="AR50" s="116">
        <v>20</v>
      </c>
      <c r="AS50" s="113">
        <v>8.3359819609547259</v>
      </c>
      <c r="AT50" s="116">
        <v>7</v>
      </c>
      <c r="AU50" s="113">
        <v>13.260492959298684</v>
      </c>
      <c r="AV50" s="116">
        <v>25</v>
      </c>
      <c r="AW50" s="113">
        <v>7.5536440296944711</v>
      </c>
      <c r="AZ50" s="118">
        <v>19</v>
      </c>
      <c r="BA50" s="114" t="s">
        <v>47</v>
      </c>
      <c r="BB50" s="113">
        <v>8.7470368061924688</v>
      </c>
      <c r="BC50" s="133">
        <v>0.3</v>
      </c>
      <c r="BD50" s="116">
        <v>7</v>
      </c>
      <c r="BE50" s="113">
        <v>12.752849090885405</v>
      </c>
      <c r="BF50" s="116" t="s">
        <v>0</v>
      </c>
      <c r="BG50" s="113" t="s">
        <v>0</v>
      </c>
      <c r="BH50" s="116">
        <v>14</v>
      </c>
      <c r="BI50" s="113">
        <v>9.4824490429990629</v>
      </c>
    </row>
    <row r="51" spans="1:61" x14ac:dyDescent="0.35">
      <c r="A51" t="s">
        <v>70</v>
      </c>
      <c r="B51" t="s">
        <v>69</v>
      </c>
      <c r="C51" t="s">
        <v>3</v>
      </c>
      <c r="E51" t="s">
        <v>3</v>
      </c>
      <c r="F51" t="s">
        <v>3</v>
      </c>
      <c r="G51" s="55">
        <f t="shared" si="0"/>
        <v>5</v>
      </c>
      <c r="H51" s="22">
        <f t="shared" si="22"/>
        <v>13.345508709813972</v>
      </c>
      <c r="I51" s="55">
        <f t="shared" si="2"/>
        <v>13</v>
      </c>
      <c r="J51" s="22">
        <f t="shared" si="3"/>
        <v>11.158826305159732</v>
      </c>
      <c r="K51" s="22">
        <f t="shared" si="4"/>
        <v>0.28970657628993279</v>
      </c>
      <c r="L51" s="62">
        <v>10.991300161625128</v>
      </c>
      <c r="M51" s="55">
        <f t="shared" si="5"/>
        <v>15</v>
      </c>
      <c r="N51" s="22">
        <f t="shared" si="6"/>
        <v>11.064382228936424</v>
      </c>
      <c r="O51" s="22">
        <f t="shared" si="7"/>
        <v>0.26609555723410583</v>
      </c>
      <c r="P51" s="62">
        <v>10.734993131874965</v>
      </c>
      <c r="Q51" s="55">
        <f t="shared" si="8"/>
        <v>1</v>
      </c>
      <c r="R51" s="53">
        <f t="shared" si="9"/>
        <v>20</v>
      </c>
      <c r="S51" s="53">
        <f t="shared" si="10"/>
        <v>2.5078446879316791</v>
      </c>
      <c r="T51" s="56">
        <v>16.018437093890952</v>
      </c>
      <c r="U51" s="3"/>
      <c r="V51" s="3"/>
      <c r="W51" s="55">
        <f t="shared" si="11"/>
        <v>5</v>
      </c>
      <c r="X51" s="22">
        <f>IF(Z51="ND","ND",(Z51*$Y$29)+IF(AD51="ND","ND",(AD51*$AC$29)+IF(AH51="ND","ND",(AH51*$AG$29))))</f>
        <v>12.962152806109948</v>
      </c>
      <c r="Y51" s="55">
        <f t="shared" si="13"/>
        <v>12</v>
      </c>
      <c r="Z51" s="22">
        <f t="shared" si="14"/>
        <v>10.926889694659257</v>
      </c>
      <c r="AA51" s="22">
        <f t="shared" si="15"/>
        <v>0.23172242366481416</v>
      </c>
      <c r="AB51" s="62">
        <v>10.417267162152735</v>
      </c>
      <c r="AC51" s="55">
        <f t="shared" si="16"/>
        <v>19</v>
      </c>
      <c r="AD51" s="22">
        <f t="shared" si="17"/>
        <v>9.9948318351212784</v>
      </c>
      <c r="AE51" s="22">
        <f t="shared" si="18"/>
        <v>-1.2920412196803577E-3</v>
      </c>
      <c r="AF51" s="62">
        <v>9.9955112110331097</v>
      </c>
      <c r="AG51" s="55">
        <f t="shared" si="19"/>
        <v>1</v>
      </c>
      <c r="AH51" s="53">
        <f t="shared" si="20"/>
        <v>20</v>
      </c>
      <c r="AI51" s="53">
        <f t="shared" si="21"/>
        <v>3.1750187709722115</v>
      </c>
      <c r="AJ51" s="56">
        <v>16.852972943429627</v>
      </c>
      <c r="AK51" s="3"/>
      <c r="AM51" s="118">
        <v>20</v>
      </c>
      <c r="AN51" s="132">
        <v>4</v>
      </c>
      <c r="AO51" s="114" t="s">
        <v>109</v>
      </c>
      <c r="AP51" s="113">
        <v>8.6226773560450027</v>
      </c>
      <c r="AQ51" s="133">
        <v>0.4</v>
      </c>
      <c r="AR51" s="116">
        <v>31</v>
      </c>
      <c r="AS51" s="113">
        <v>4.4788172909587765</v>
      </c>
      <c r="AT51" s="116">
        <v>2</v>
      </c>
      <c r="AU51" s="113">
        <v>17.886505568701718</v>
      </c>
      <c r="AV51" s="116">
        <v>24</v>
      </c>
      <c r="AW51" s="113">
        <v>7.6465692735607362</v>
      </c>
      <c r="AZ51" s="118">
        <v>20</v>
      </c>
      <c r="BA51" s="114" t="s">
        <v>51</v>
      </c>
      <c r="BB51" s="113">
        <v>8.7130497316423803</v>
      </c>
      <c r="BC51" s="133">
        <v>0.4</v>
      </c>
      <c r="BD51" s="116">
        <v>23</v>
      </c>
      <c r="BE51" s="113">
        <v>7.5386249829796199</v>
      </c>
      <c r="BF51" s="116">
        <v>14</v>
      </c>
      <c r="BG51" s="113">
        <v>11.524153278713325</v>
      </c>
      <c r="BH51" s="116">
        <v>19</v>
      </c>
      <c r="BI51" s="113">
        <v>8.2507956818969568</v>
      </c>
    </row>
    <row r="52" spans="1:61" x14ac:dyDescent="0.35">
      <c r="A52" t="s">
        <v>68</v>
      </c>
      <c r="B52" t="s">
        <v>67</v>
      </c>
      <c r="C52" t="s">
        <v>3</v>
      </c>
      <c r="D52" t="s">
        <v>3</v>
      </c>
      <c r="E52" t="s">
        <v>2</v>
      </c>
      <c r="G52" s="55">
        <f t="shared" si="0"/>
        <v>27</v>
      </c>
      <c r="H52" s="22">
        <f t="shared" si="22"/>
        <v>6.5409277045316498</v>
      </c>
      <c r="I52" s="55">
        <f t="shared" si="2"/>
        <v>22</v>
      </c>
      <c r="J52" s="22">
        <f t="shared" si="3"/>
        <v>8.0756400347204362</v>
      </c>
      <c r="K52" s="22">
        <f t="shared" si="4"/>
        <v>-0.481089991319891</v>
      </c>
      <c r="L52" s="62">
        <v>8.3679101834279059</v>
      </c>
      <c r="M52" s="55">
        <f t="shared" si="5"/>
        <v>28</v>
      </c>
      <c r="N52" s="22">
        <f t="shared" si="6"/>
        <v>4.5579338514573431</v>
      </c>
      <c r="O52" s="22">
        <f t="shared" si="7"/>
        <v>-1.3605165371356642</v>
      </c>
      <c r="P52" s="52">
        <v>6.1648230249565614</v>
      </c>
      <c r="Q52" s="55">
        <f t="shared" si="8"/>
        <v>33</v>
      </c>
      <c r="R52" s="53">
        <f t="shared" si="9"/>
        <v>5.4544968972283838</v>
      </c>
      <c r="S52" s="53">
        <f t="shared" si="10"/>
        <v>-1.136375775692904</v>
      </c>
      <c r="T52" s="56">
        <v>7.0436806856331229</v>
      </c>
      <c r="U52" s="3"/>
      <c r="V52" s="3"/>
      <c r="W52" s="55">
        <f t="shared" si="11"/>
        <v>34</v>
      </c>
      <c r="X52" s="22">
        <f>IF(AD52="ND","ND",(AD52*$AC$29)+IF(AH52="ND","ND",(AH52*$AG$29)))</f>
        <v>2.6294978094362857</v>
      </c>
      <c r="Y52" s="55" t="str">
        <f t="shared" si="13"/>
        <v>ND</v>
      </c>
      <c r="Z52" s="22" t="str">
        <f t="shared" si="14"/>
        <v>ND</v>
      </c>
      <c r="AA52" s="22" t="str">
        <f t="shared" si="15"/>
        <v>ND</v>
      </c>
      <c r="AB52" s="63" t="s">
        <v>0</v>
      </c>
      <c r="AC52" s="55">
        <f t="shared" si="16"/>
        <v>28</v>
      </c>
      <c r="AD52" s="22">
        <f t="shared" si="17"/>
        <v>3.9483160318580097</v>
      </c>
      <c r="AE52" s="22">
        <f t="shared" si="18"/>
        <v>-1.5129209920354976</v>
      </c>
      <c r="AF52" s="62">
        <v>4.7438340562340731</v>
      </c>
      <c r="AG52" s="55">
        <f t="shared" si="19"/>
        <v>31</v>
      </c>
      <c r="AH52" s="53">
        <f t="shared" si="20"/>
        <v>6.5696752058871324</v>
      </c>
      <c r="AI52" s="53">
        <f t="shared" si="21"/>
        <v>-0.8575811985282169</v>
      </c>
      <c r="AJ52" s="56">
        <v>7.8533419350440496</v>
      </c>
      <c r="AK52" s="3"/>
      <c r="AM52" s="118">
        <v>21</v>
      </c>
      <c r="AN52" s="132">
        <v>-13</v>
      </c>
      <c r="AO52" s="114" t="s">
        <v>91</v>
      </c>
      <c r="AP52" s="113">
        <v>7.8309859015119416</v>
      </c>
      <c r="AQ52" s="133">
        <v>0.4</v>
      </c>
      <c r="AR52" s="116">
        <v>33</v>
      </c>
      <c r="AS52" s="113">
        <v>4.1197747473583934</v>
      </c>
      <c r="AT52" s="116">
        <v>4</v>
      </c>
      <c r="AU52" s="113">
        <v>14.497106391692416</v>
      </c>
      <c r="AV52" s="116">
        <v>17</v>
      </c>
      <c r="AW52" s="113">
        <v>8.587287719638562</v>
      </c>
      <c r="AZ52" s="118">
        <v>21</v>
      </c>
      <c r="BA52" s="114" t="s">
        <v>109</v>
      </c>
      <c r="BB52" s="113">
        <v>8.6957619916211826</v>
      </c>
      <c r="BC52" s="133">
        <v>0.4</v>
      </c>
      <c r="BD52" s="116">
        <v>25</v>
      </c>
      <c r="BE52" s="113">
        <v>6.2292172561423484</v>
      </c>
      <c r="BF52" s="116">
        <v>6</v>
      </c>
      <c r="BG52" s="113">
        <v>14.739453493658385</v>
      </c>
      <c r="BH52" s="116">
        <v>25</v>
      </c>
      <c r="BI52" s="113">
        <v>7.5851599605416524</v>
      </c>
    </row>
    <row r="53" spans="1:61" x14ac:dyDescent="0.35">
      <c r="A53" t="s">
        <v>66</v>
      </c>
      <c r="B53" t="s">
        <v>65</v>
      </c>
      <c r="C53" t="s">
        <v>3</v>
      </c>
      <c r="E53" t="s">
        <v>3</v>
      </c>
      <c r="F53" t="s">
        <v>64</v>
      </c>
      <c r="G53" s="55">
        <f t="shared" si="0"/>
        <v>33</v>
      </c>
      <c r="H53" s="22">
        <f t="shared" si="22"/>
        <v>5.3256170804085965</v>
      </c>
      <c r="I53" s="55">
        <f t="shared" si="2"/>
        <v>28</v>
      </c>
      <c r="J53" s="22">
        <f t="shared" si="3"/>
        <v>5.323599354290665</v>
      </c>
      <c r="K53" s="22">
        <f t="shared" si="4"/>
        <v>-1.1691001614273338</v>
      </c>
      <c r="L53" s="62">
        <v>6.0262819756706563</v>
      </c>
      <c r="M53" s="55">
        <f t="shared" si="5"/>
        <v>29</v>
      </c>
      <c r="N53" s="22">
        <f t="shared" si="6"/>
        <v>4.2863113890198763</v>
      </c>
      <c r="O53" s="22">
        <f t="shared" si="7"/>
        <v>-1.4284221527450309</v>
      </c>
      <c r="P53" s="62">
        <v>5.9740337054722126</v>
      </c>
      <c r="Q53" s="55">
        <f t="shared" si="8"/>
        <v>30</v>
      </c>
      <c r="R53" s="53">
        <f t="shared" si="9"/>
        <v>6.3689582240331806</v>
      </c>
      <c r="S53" s="53">
        <f t="shared" si="10"/>
        <v>-0.90776044399170486</v>
      </c>
      <c r="T53" s="56">
        <v>7.6067001115134705</v>
      </c>
      <c r="U53" s="3"/>
      <c r="V53" s="3"/>
      <c r="W53" s="55">
        <f t="shared" si="11"/>
        <v>27</v>
      </c>
      <c r="X53" s="22">
        <f>IF(Z53="ND","ND",(Z53*$Y$29)+IF(AD53="ND","ND",(AD53*$AC$29)+IF(AH53="ND","ND",(AH53*$AG$29))))</f>
        <v>6.6154880427182086</v>
      </c>
      <c r="Y53" s="55">
        <f t="shared" si="13"/>
        <v>22</v>
      </c>
      <c r="Z53" s="22">
        <f t="shared" si="14"/>
        <v>8.3553805492269504</v>
      </c>
      <c r="AA53" s="22">
        <f t="shared" si="15"/>
        <v>-0.41115486269326218</v>
      </c>
      <c r="AB53" s="62">
        <v>8.2292383599482619</v>
      </c>
      <c r="AC53" s="55">
        <f t="shared" si="16"/>
        <v>31</v>
      </c>
      <c r="AD53" s="22">
        <f t="shared" si="17"/>
        <v>2.7561444296640758</v>
      </c>
      <c r="AE53" s="22">
        <f t="shared" si="18"/>
        <v>-1.810963892583981</v>
      </c>
      <c r="AF53" s="62">
        <v>3.7083781719605091</v>
      </c>
      <c r="AG53" s="55">
        <f t="shared" si="19"/>
        <v>27</v>
      </c>
      <c r="AH53" s="53">
        <f t="shared" si="20"/>
        <v>6.9950466427548577</v>
      </c>
      <c r="AI53" s="53">
        <f t="shared" si="21"/>
        <v>-0.75123833931128547</v>
      </c>
      <c r="AJ53" s="56">
        <v>8.0906693418206856</v>
      </c>
      <c r="AK53" s="3"/>
      <c r="AM53" s="118">
        <v>22</v>
      </c>
      <c r="AN53" s="132">
        <v>3</v>
      </c>
      <c r="AO53" s="114" t="s">
        <v>103</v>
      </c>
      <c r="AP53" s="113">
        <v>7.548236281146548</v>
      </c>
      <c r="AQ53" s="133">
        <v>0.4</v>
      </c>
      <c r="AR53" s="116">
        <v>18</v>
      </c>
      <c r="AS53" s="113">
        <v>8.762475385005164</v>
      </c>
      <c r="AT53" s="116">
        <v>30</v>
      </c>
      <c r="AU53" s="113">
        <v>4.2056993536018048</v>
      </c>
      <c r="AV53" s="116">
        <v>18</v>
      </c>
      <c r="AW53" s="113">
        <v>8.4622950009740592</v>
      </c>
      <c r="AZ53" s="118">
        <v>22</v>
      </c>
      <c r="BA53" s="114" t="s">
        <v>95</v>
      </c>
      <c r="BB53" s="113">
        <v>7.9899638116162279</v>
      </c>
      <c r="BC53" s="133">
        <v>0.4</v>
      </c>
      <c r="BD53" s="116">
        <v>18</v>
      </c>
      <c r="BE53" s="113">
        <v>9.2285619099414529</v>
      </c>
      <c r="BF53" s="116">
        <v>25</v>
      </c>
      <c r="BG53" s="113">
        <v>4.7643540264249467</v>
      </c>
      <c r="BH53" s="116">
        <v>16</v>
      </c>
      <c r="BI53" s="113">
        <v>8.7383774001570593</v>
      </c>
    </row>
    <row r="54" spans="1:61" x14ac:dyDescent="0.35">
      <c r="A54" t="s">
        <v>63</v>
      </c>
      <c r="B54" t="s">
        <v>62</v>
      </c>
      <c r="C54" t="s">
        <v>3</v>
      </c>
      <c r="D54" t="s">
        <v>3</v>
      </c>
      <c r="E54" t="s">
        <v>3</v>
      </c>
      <c r="F54" t="s">
        <v>3</v>
      </c>
      <c r="G54" s="55">
        <f t="shared" si="0"/>
        <v>14</v>
      </c>
      <c r="H54" s="22">
        <f t="shared" si="22"/>
        <v>10.674333421461792</v>
      </c>
      <c r="I54" s="55">
        <f t="shared" si="2"/>
        <v>16</v>
      </c>
      <c r="J54" s="22">
        <f t="shared" si="3"/>
        <v>10.455754095575639</v>
      </c>
      <c r="K54" s="22">
        <f t="shared" si="4"/>
        <v>0.11393852389390952</v>
      </c>
      <c r="L54" s="62">
        <v>10.393077275691905</v>
      </c>
      <c r="M54" s="55">
        <f t="shared" si="5"/>
        <v>12</v>
      </c>
      <c r="N54" s="22">
        <f t="shared" si="6"/>
        <v>11.867590754198133</v>
      </c>
      <c r="O54" s="22">
        <f t="shared" si="7"/>
        <v>0.46689768854953351</v>
      </c>
      <c r="P54" s="62">
        <v>11.299171832574245</v>
      </c>
      <c r="Q54" s="55">
        <f t="shared" si="8"/>
        <v>13</v>
      </c>
      <c r="R54" s="53">
        <f t="shared" si="9"/>
        <v>9.9182347404977556</v>
      </c>
      <c r="S54" s="53">
        <f t="shared" si="10"/>
        <v>-2.0441314875561247E-2</v>
      </c>
      <c r="T54" s="56">
        <v>9.791933721744698</v>
      </c>
      <c r="U54" s="3"/>
      <c r="V54" s="3"/>
      <c r="W54" s="55">
        <f t="shared" si="11"/>
        <v>14</v>
      </c>
      <c r="X54" s="22">
        <f>IF(Z54="ND","ND",(Z54*$Y$29)+IF(AD54="ND","ND",(AD54*$AC$29)+IF(AH54="ND","ND",(AH54*$AG$29))))</f>
        <v>10.546314239883204</v>
      </c>
      <c r="Y54" s="55">
        <f t="shared" si="13"/>
        <v>21</v>
      </c>
      <c r="Z54" s="22">
        <f t="shared" si="14"/>
        <v>8.4446874118177266</v>
      </c>
      <c r="AA54" s="22">
        <f t="shared" si="15"/>
        <v>-0.38882814704556845</v>
      </c>
      <c r="AB54" s="62">
        <v>8.3052271962820647</v>
      </c>
      <c r="AC54" s="55">
        <f t="shared" si="16"/>
        <v>1</v>
      </c>
      <c r="AD54" s="22">
        <f t="shared" si="17"/>
        <v>15.721038268074084</v>
      </c>
      <c r="AE54" s="22">
        <f t="shared" si="18"/>
        <v>1.430259567018521</v>
      </c>
      <c r="AF54" s="62">
        <v>14.968984941370794</v>
      </c>
      <c r="AG54" s="55">
        <f t="shared" si="19"/>
        <v>13</v>
      </c>
      <c r="AH54" s="53">
        <f t="shared" si="20"/>
        <v>9.5748438678232777</v>
      </c>
      <c r="AI54" s="53">
        <f t="shared" si="21"/>
        <v>-0.10628903304418068</v>
      </c>
      <c r="AJ54" s="56">
        <v>9.530015128513547</v>
      </c>
      <c r="AK54" s="3"/>
      <c r="AM54" s="118">
        <v>23</v>
      </c>
      <c r="AN54" s="132">
        <v>6</v>
      </c>
      <c r="AO54" s="114" t="s">
        <v>53</v>
      </c>
      <c r="AP54" s="113">
        <v>7.1127273502290853</v>
      </c>
      <c r="AQ54" s="133">
        <v>0.4</v>
      </c>
      <c r="AR54" s="116">
        <v>21</v>
      </c>
      <c r="AS54" s="113">
        <v>8.3206823739442584</v>
      </c>
      <c r="AT54" s="116">
        <v>31</v>
      </c>
      <c r="AU54" s="113">
        <v>3.6549034765712083</v>
      </c>
      <c r="AV54" s="116">
        <v>21</v>
      </c>
      <c r="AW54" s="113">
        <v>8.1546411764566162</v>
      </c>
      <c r="AZ54" s="118">
        <v>23</v>
      </c>
      <c r="BA54" s="114" t="s">
        <v>59</v>
      </c>
      <c r="BB54" s="113">
        <v>7.8028036474689992</v>
      </c>
      <c r="BC54" s="133">
        <v>0.4</v>
      </c>
      <c r="BD54" s="116">
        <v>24</v>
      </c>
      <c r="BE54" s="113">
        <v>6.8799905400252008</v>
      </c>
      <c r="BF54" s="116">
        <v>9</v>
      </c>
      <c r="BG54" s="113">
        <v>12.576418995913842</v>
      </c>
      <c r="BH54" s="116">
        <v>33</v>
      </c>
      <c r="BI54" s="113">
        <v>4.874814513911752</v>
      </c>
    </row>
    <row r="55" spans="1:61" x14ac:dyDescent="0.35">
      <c r="A55" t="s">
        <v>61</v>
      </c>
      <c r="B55" t="s">
        <v>60</v>
      </c>
      <c r="C55" t="s">
        <v>3</v>
      </c>
      <c r="E55" t="s">
        <v>3</v>
      </c>
      <c r="F55" s="32"/>
      <c r="G55" s="55">
        <f t="shared" si="0"/>
        <v>34</v>
      </c>
      <c r="H55" s="22">
        <f>IF(J55="ND","ND",(J55*$I$29)+IF(R55="ND","ND",(R55*$Q$29)))</f>
        <v>4.4857858892298044</v>
      </c>
      <c r="I55" s="55">
        <f t="shared" si="2"/>
        <v>24</v>
      </c>
      <c r="J55" s="22">
        <f t="shared" si="3"/>
        <v>7.0828944617649867</v>
      </c>
      <c r="K55" s="22">
        <f t="shared" si="4"/>
        <v>-0.72927638455875332</v>
      </c>
      <c r="L55" s="62">
        <v>7.5232129907993484</v>
      </c>
      <c r="M55" s="55" t="str">
        <f t="shared" si="5"/>
        <v>ND</v>
      </c>
      <c r="N55" s="22" t="str">
        <f t="shared" si="6"/>
        <v>ND</v>
      </c>
      <c r="O55" s="22" t="str">
        <f t="shared" si="7"/>
        <v>ND</v>
      </c>
      <c r="P55" s="63" t="s">
        <v>0</v>
      </c>
      <c r="Q55" s="55">
        <f t="shared" si="8"/>
        <v>34</v>
      </c>
      <c r="R55" s="53">
        <f t="shared" si="9"/>
        <v>3.7773546333892449</v>
      </c>
      <c r="S55" s="53">
        <f t="shared" si="10"/>
        <v>-1.5556613416526888</v>
      </c>
      <c r="T55" s="56">
        <v>6.0110906276087848</v>
      </c>
      <c r="U55" s="3"/>
      <c r="V55" s="3"/>
      <c r="W55" s="55">
        <f t="shared" si="11"/>
        <v>31</v>
      </c>
      <c r="X55" s="22">
        <f>IF(Z55="ND","ND",(Z55*$Y$29)+IF(AH55="ND","ND",(AH55*$AG$29)))</f>
        <v>4.2808890668602073</v>
      </c>
      <c r="Y55" s="55">
        <f t="shared" si="13"/>
        <v>27</v>
      </c>
      <c r="Z55" s="22">
        <f t="shared" si="14"/>
        <v>5.5248349160314625</v>
      </c>
      <c r="AA55" s="22">
        <f t="shared" si="15"/>
        <v>-1.1187912709921344</v>
      </c>
      <c r="AB55" s="62">
        <v>5.8208022933735712</v>
      </c>
      <c r="AC55" s="55" t="str">
        <f t="shared" si="16"/>
        <v>ND</v>
      </c>
      <c r="AD55" s="22" t="str">
        <f t="shared" si="17"/>
        <v>ND</v>
      </c>
      <c r="AE55" s="22" t="str">
        <f t="shared" si="18"/>
        <v>ND</v>
      </c>
      <c r="AF55" s="63" t="s">
        <v>0</v>
      </c>
      <c r="AG55" s="55">
        <f t="shared" si="19"/>
        <v>32</v>
      </c>
      <c r="AH55" s="53">
        <f t="shared" si="20"/>
        <v>6.0738864353779043</v>
      </c>
      <c r="AI55" s="53">
        <f t="shared" si="21"/>
        <v>-0.98152839115552393</v>
      </c>
      <c r="AJ55" s="56">
        <v>7.5767265983858882</v>
      </c>
      <c r="AK55" s="3"/>
      <c r="AM55" s="118">
        <v>24</v>
      </c>
      <c r="AN55" s="132">
        <v>4</v>
      </c>
      <c r="AO55" s="114" t="s">
        <v>51</v>
      </c>
      <c r="AP55" s="113">
        <v>6.8875885020683043</v>
      </c>
      <c r="AQ55" s="133">
        <v>0.3</v>
      </c>
      <c r="AR55" s="116">
        <v>27</v>
      </c>
      <c r="AS55" s="113">
        <v>5.8652304409014429</v>
      </c>
      <c r="AT55" s="116">
        <v>19</v>
      </c>
      <c r="AU55" s="113">
        <v>9.4759391419358341</v>
      </c>
      <c r="AV55" s="116">
        <v>31</v>
      </c>
      <c r="AW55" s="113">
        <v>6.3439539845344983</v>
      </c>
      <c r="AZ55" s="118">
        <v>24</v>
      </c>
      <c r="BA55" s="114" t="s">
        <v>97</v>
      </c>
      <c r="BB55" s="113">
        <v>7.6195371203915663</v>
      </c>
      <c r="BC55" s="133">
        <v>0.36</v>
      </c>
      <c r="BD55" s="116">
        <v>28</v>
      </c>
      <c r="BE55" s="113">
        <v>5.355425758707165</v>
      </c>
      <c r="BF55" s="116">
        <v>22</v>
      </c>
      <c r="BG55" s="113">
        <v>7.4471198204129223</v>
      </c>
      <c r="BH55" s="116">
        <v>9</v>
      </c>
      <c r="BI55" s="113">
        <v>12.320177143739013</v>
      </c>
    </row>
    <row r="56" spans="1:61" x14ac:dyDescent="0.35">
      <c r="A56" t="s">
        <v>59</v>
      </c>
      <c r="B56" t="s">
        <v>58</v>
      </c>
      <c r="C56" t="s">
        <v>3</v>
      </c>
      <c r="E56" t="s">
        <v>3</v>
      </c>
      <c r="F56" t="s">
        <v>3</v>
      </c>
      <c r="G56" s="55">
        <f t="shared" si="0"/>
        <v>6</v>
      </c>
      <c r="H56" s="22">
        <f t="shared" ref="H56:H61" si="23">IF(J56="ND","ND",(J56*$I$29)+IF(N56="ND","ND",(N56*$M$29)+IF(R56="ND","ND",(R56*$Q$29))))</f>
        <v>12.951688549083137</v>
      </c>
      <c r="I56" s="55">
        <f t="shared" si="2"/>
        <v>2</v>
      </c>
      <c r="J56" s="22">
        <f t="shared" si="3"/>
        <v>16.694382722316615</v>
      </c>
      <c r="K56" s="22">
        <f t="shared" si="4"/>
        <v>1.6735956805791536</v>
      </c>
      <c r="L56" s="62">
        <v>15.701337750903052</v>
      </c>
      <c r="M56" s="55">
        <f t="shared" si="5"/>
        <v>16</v>
      </c>
      <c r="N56" s="22">
        <f t="shared" si="6"/>
        <v>10.290516413621578</v>
      </c>
      <c r="O56" s="22">
        <f t="shared" si="7"/>
        <v>7.2629103405394357E-2</v>
      </c>
      <c r="P56" s="62">
        <v>10.191424934491028</v>
      </c>
      <c r="Q56" s="55">
        <f t="shared" si="8"/>
        <v>22</v>
      </c>
      <c r="R56" s="53">
        <f t="shared" si="9"/>
        <v>8.1274723380777409</v>
      </c>
      <c r="S56" s="53">
        <f t="shared" si="10"/>
        <v>-0.46813191548056488</v>
      </c>
      <c r="T56" s="56">
        <v>8.6893895351890116</v>
      </c>
      <c r="U56" s="3"/>
      <c r="V56" s="3"/>
      <c r="W56" s="55">
        <f t="shared" si="11"/>
        <v>23</v>
      </c>
      <c r="X56" s="22">
        <f t="shared" ref="X56:X61" si="24">IF(Z56="ND","ND",(Z56*$Y$29)+IF(AD56="ND","ND",(AD56*$AC$29)+IF(AH56="ND","ND",(AH56*$AG$29))))</f>
        <v>7.8028036474689992</v>
      </c>
      <c r="Y56" s="55">
        <f t="shared" si="13"/>
        <v>24</v>
      </c>
      <c r="Z56" s="22">
        <f t="shared" si="14"/>
        <v>6.8799905400252008</v>
      </c>
      <c r="AA56" s="22">
        <f t="shared" si="15"/>
        <v>-0.78000236499369968</v>
      </c>
      <c r="AB56" s="62">
        <v>6.9738682048965881</v>
      </c>
      <c r="AC56" s="55">
        <f t="shared" si="16"/>
        <v>9</v>
      </c>
      <c r="AD56" s="22">
        <f t="shared" si="17"/>
        <v>12.576418995913842</v>
      </c>
      <c r="AE56" s="22">
        <f t="shared" si="18"/>
        <v>0.64410474897846048</v>
      </c>
      <c r="AF56" s="62">
        <v>12.23773843024253</v>
      </c>
      <c r="AG56" s="55">
        <f t="shared" si="19"/>
        <v>33</v>
      </c>
      <c r="AH56" s="53">
        <f t="shared" si="20"/>
        <v>4.874814513911752</v>
      </c>
      <c r="AI56" s="53">
        <f t="shared" si="21"/>
        <v>-1.281296371522062</v>
      </c>
      <c r="AJ56" s="56">
        <v>6.9077286239197955</v>
      </c>
      <c r="AK56" s="3"/>
      <c r="AM56" s="118">
        <v>25</v>
      </c>
      <c r="AN56" s="132">
        <v>-7</v>
      </c>
      <c r="AO56" s="114" t="s">
        <v>76</v>
      </c>
      <c r="AP56" s="113">
        <v>6.8516229296242646</v>
      </c>
      <c r="AQ56" s="133">
        <v>0.4</v>
      </c>
      <c r="AR56" s="116">
        <v>32</v>
      </c>
      <c r="AS56" s="113">
        <v>4.1264924181293088</v>
      </c>
      <c r="AT56" s="116">
        <v>8</v>
      </c>
      <c r="AU56" s="113">
        <v>13.252799199488202</v>
      </c>
      <c r="AV56" s="116">
        <v>32</v>
      </c>
      <c r="AW56" s="113">
        <v>5.9007076827502418</v>
      </c>
      <c r="AZ56" s="118">
        <v>25</v>
      </c>
      <c r="BA56" s="114" t="s">
        <v>103</v>
      </c>
      <c r="BB56" s="113">
        <v>7.4332034809615921</v>
      </c>
      <c r="BC56" s="133">
        <v>0.4</v>
      </c>
      <c r="BD56" s="116">
        <v>19</v>
      </c>
      <c r="BE56" s="113">
        <v>8.8015633568015037</v>
      </c>
      <c r="BF56" s="116">
        <v>26</v>
      </c>
      <c r="BG56" s="113">
        <v>4.3161015748823592</v>
      </c>
      <c r="BH56" s="116">
        <v>24</v>
      </c>
      <c r="BI56" s="113">
        <v>7.8135856353610009</v>
      </c>
    </row>
    <row r="57" spans="1:61" x14ac:dyDescent="0.35">
      <c r="A57" t="s">
        <v>57</v>
      </c>
      <c r="B57" t="s">
        <v>56</v>
      </c>
      <c r="C57" t="s">
        <v>3</v>
      </c>
      <c r="D57" t="s">
        <v>3</v>
      </c>
      <c r="E57" t="s">
        <v>3</v>
      </c>
      <c r="F57" s="32"/>
      <c r="G57" s="55">
        <f t="shared" si="0"/>
        <v>28</v>
      </c>
      <c r="H57" s="22">
        <f t="shared" si="23"/>
        <v>6.3932608137869851</v>
      </c>
      <c r="I57" s="55">
        <f t="shared" si="2"/>
        <v>29</v>
      </c>
      <c r="J57" s="22">
        <f t="shared" si="3"/>
        <v>5.1188541507377208</v>
      </c>
      <c r="K57" s="22">
        <f t="shared" si="4"/>
        <v>-1.2202864623155698</v>
      </c>
      <c r="L57" s="62">
        <v>5.8520704723844101</v>
      </c>
      <c r="M57" s="55">
        <f t="shared" si="5"/>
        <v>20</v>
      </c>
      <c r="N57" s="22">
        <f t="shared" si="6"/>
        <v>7.3745374703473914</v>
      </c>
      <c r="O57" s="22">
        <f t="shared" si="7"/>
        <v>-0.65636563241315227</v>
      </c>
      <c r="P57" s="62">
        <v>8.1432230544787938</v>
      </c>
      <c r="Q57" s="55">
        <f t="shared" si="8"/>
        <v>23</v>
      </c>
      <c r="R57" s="53">
        <f t="shared" si="9"/>
        <v>7.9607974833251074</v>
      </c>
      <c r="S57" s="53">
        <f t="shared" si="10"/>
        <v>-0.50980062916872304</v>
      </c>
      <c r="T57" s="56">
        <v>8.5867704541181844</v>
      </c>
      <c r="U57" s="3"/>
      <c r="V57" s="3"/>
      <c r="W57" s="55">
        <f t="shared" si="11"/>
        <v>12</v>
      </c>
      <c r="X57" s="22">
        <f t="shared" si="24"/>
        <v>10.66488474024645</v>
      </c>
      <c r="Y57" s="55">
        <f t="shared" si="13"/>
        <v>5</v>
      </c>
      <c r="Z57" s="22">
        <f t="shared" si="14"/>
        <v>13.188760294079385</v>
      </c>
      <c r="AA57" s="22">
        <f t="shared" si="15"/>
        <v>0.79719007351984628</v>
      </c>
      <c r="AB57" s="62">
        <v>12.34183275321103</v>
      </c>
      <c r="AC57" s="55">
        <f t="shared" si="16"/>
        <v>30</v>
      </c>
      <c r="AD57" s="22">
        <f t="shared" si="17"/>
        <v>3.8607982912684893</v>
      </c>
      <c r="AE57" s="22">
        <f t="shared" si="18"/>
        <v>-1.5348004271828777</v>
      </c>
      <c r="AF57" s="62">
        <v>4.6678208721379431</v>
      </c>
      <c r="AG57" s="55">
        <f t="shared" si="19"/>
        <v>8</v>
      </c>
      <c r="AH57" s="53">
        <f t="shared" si="20"/>
        <v>12.421220081558539</v>
      </c>
      <c r="AI57" s="53">
        <f t="shared" si="21"/>
        <v>0.60530502038963496</v>
      </c>
      <c r="AJ57" s="56">
        <v>11.11809328084739</v>
      </c>
      <c r="AK57" s="3"/>
      <c r="AM57" s="118">
        <v>26</v>
      </c>
      <c r="AN57" s="132">
        <v>2</v>
      </c>
      <c r="AO57" s="114" t="s">
        <v>81</v>
      </c>
      <c r="AP57" s="113">
        <v>6.832745702016549</v>
      </c>
      <c r="AQ57" s="133">
        <v>0.4</v>
      </c>
      <c r="AR57" s="116">
        <v>23</v>
      </c>
      <c r="AS57" s="113">
        <v>7.5546387774486892</v>
      </c>
      <c r="AT57" s="116">
        <v>26</v>
      </c>
      <c r="AU57" s="113">
        <v>5.5899567191217283</v>
      </c>
      <c r="AV57" s="116">
        <v>29</v>
      </c>
      <c r="AW57" s="113">
        <v>6.631748534047091</v>
      </c>
      <c r="AZ57" s="118">
        <v>26</v>
      </c>
      <c r="BA57" s="114" t="s">
        <v>99</v>
      </c>
      <c r="BB57" s="113">
        <v>6.6494235520152802</v>
      </c>
      <c r="BC57" s="133">
        <v>0.36</v>
      </c>
      <c r="BD57" s="116">
        <v>31</v>
      </c>
      <c r="BE57" s="113">
        <v>3.6683713619435423</v>
      </c>
      <c r="BF57" s="116">
        <v>16</v>
      </c>
      <c r="BG57" s="113">
        <v>10.655374538220897</v>
      </c>
      <c r="BH57" s="116">
        <v>18</v>
      </c>
      <c r="BI57" s="113">
        <v>8.6055769459531408</v>
      </c>
    </row>
    <row r="58" spans="1:61" x14ac:dyDescent="0.35">
      <c r="A58" t="s">
        <v>55</v>
      </c>
      <c r="B58" t="s">
        <v>54</v>
      </c>
      <c r="C58" t="s">
        <v>3</v>
      </c>
      <c r="D58" t="s">
        <v>3</v>
      </c>
      <c r="E58" t="s">
        <v>3</v>
      </c>
      <c r="F58" s="32"/>
      <c r="G58" s="55">
        <f t="shared" si="0"/>
        <v>19</v>
      </c>
      <c r="H58" s="22">
        <f t="shared" si="23"/>
        <v>9.3715252277256518</v>
      </c>
      <c r="I58" s="55">
        <f t="shared" si="2"/>
        <v>20</v>
      </c>
      <c r="J58" s="22">
        <f t="shared" si="3"/>
        <v>8.3359819609547259</v>
      </c>
      <c r="K58" s="22">
        <f t="shared" si="4"/>
        <v>-0.4160045097613187</v>
      </c>
      <c r="L58" s="62">
        <v>8.5894272570915362</v>
      </c>
      <c r="M58" s="55">
        <f t="shared" si="5"/>
        <v>7</v>
      </c>
      <c r="N58" s="22">
        <f t="shared" si="6"/>
        <v>13.260492959298684</v>
      </c>
      <c r="O58" s="22">
        <f t="shared" si="7"/>
        <v>0.81512323982467105</v>
      </c>
      <c r="P58" s="62">
        <v>12.277555068756577</v>
      </c>
      <c r="Q58" s="55">
        <f t="shared" si="8"/>
        <v>25</v>
      </c>
      <c r="R58" s="53">
        <f t="shared" si="9"/>
        <v>7.5536440296944711</v>
      </c>
      <c r="S58" s="53">
        <f t="shared" si="10"/>
        <v>-0.61158899257638233</v>
      </c>
      <c r="T58" s="56">
        <v>8.3360924899561688</v>
      </c>
      <c r="U58" s="3"/>
      <c r="V58" s="3"/>
      <c r="W58" s="55">
        <f t="shared" si="11"/>
        <v>2</v>
      </c>
      <c r="X58" s="22">
        <f t="shared" si="24"/>
        <v>13.944272741913936</v>
      </c>
      <c r="Y58" s="55">
        <f t="shared" si="13"/>
        <v>3</v>
      </c>
      <c r="Z58" s="22">
        <f t="shared" si="14"/>
        <v>18.155017583175784</v>
      </c>
      <c r="AA58" s="22">
        <f t="shared" si="15"/>
        <v>2.0387543957939456</v>
      </c>
      <c r="AB58" s="62">
        <v>16.567489118074569</v>
      </c>
      <c r="AC58" s="55">
        <f t="shared" si="16"/>
        <v>15</v>
      </c>
      <c r="AD58" s="22">
        <f t="shared" si="17"/>
        <v>11.345350567480363</v>
      </c>
      <c r="AE58" s="22">
        <f t="shared" si="18"/>
        <v>0.33633764187009069</v>
      </c>
      <c r="AF58" s="62">
        <v>11.168498862868995</v>
      </c>
      <c r="AG58" s="55">
        <f t="shared" si="19"/>
        <v>20</v>
      </c>
      <c r="AH58" s="53">
        <f t="shared" si="20"/>
        <v>8.1217052338238158</v>
      </c>
      <c r="AI58" s="53">
        <f t="shared" si="21"/>
        <v>-0.46957369154404616</v>
      </c>
      <c r="AJ58" s="56">
        <v>8.7192657603060226</v>
      </c>
      <c r="AK58" s="3"/>
      <c r="AM58" s="118">
        <v>27</v>
      </c>
      <c r="AN58" s="132">
        <v>7</v>
      </c>
      <c r="AO58" s="114" t="s">
        <v>68</v>
      </c>
      <c r="AP58" s="113">
        <v>6.5409277045316498</v>
      </c>
      <c r="AQ58" s="133">
        <v>0.4</v>
      </c>
      <c r="AR58" s="116">
        <v>22</v>
      </c>
      <c r="AS58" s="113">
        <v>8.0756400347204362</v>
      </c>
      <c r="AT58" s="116">
        <v>28</v>
      </c>
      <c r="AU58" s="113">
        <v>4.5579338514573431</v>
      </c>
      <c r="AV58" s="116">
        <v>33</v>
      </c>
      <c r="AW58" s="113">
        <v>5.4544968972283838</v>
      </c>
      <c r="AZ58" s="118">
        <v>27</v>
      </c>
      <c r="BA58" s="114" t="s">
        <v>66</v>
      </c>
      <c r="BB58" s="113">
        <v>6.6154880427182086</v>
      </c>
      <c r="BC58" s="133">
        <v>0.4</v>
      </c>
      <c r="BD58" s="116">
        <v>22</v>
      </c>
      <c r="BE58" s="113">
        <v>8.3553805492269504</v>
      </c>
      <c r="BF58" s="116">
        <v>31</v>
      </c>
      <c r="BG58" s="113">
        <v>2.7561444296640758</v>
      </c>
      <c r="BH58" s="116">
        <v>27</v>
      </c>
      <c r="BI58" s="113">
        <v>6.9950466427548577</v>
      </c>
    </row>
    <row r="59" spans="1:61" x14ac:dyDescent="0.35">
      <c r="A59" t="s">
        <v>53</v>
      </c>
      <c r="B59" t="s">
        <v>52</v>
      </c>
      <c r="C59" t="s">
        <v>3</v>
      </c>
      <c r="D59" t="s">
        <v>3</v>
      </c>
      <c r="E59" t="s">
        <v>3</v>
      </c>
      <c r="F59" s="32"/>
      <c r="G59" s="55">
        <f t="shared" si="0"/>
        <v>23</v>
      </c>
      <c r="H59" s="22">
        <f t="shared" si="23"/>
        <v>7.1127273502290853</v>
      </c>
      <c r="I59" s="55">
        <f t="shared" si="2"/>
        <v>21</v>
      </c>
      <c r="J59" s="22">
        <f t="shared" si="3"/>
        <v>8.3206823739442584</v>
      </c>
      <c r="K59" s="22">
        <f t="shared" si="4"/>
        <v>-0.41982940651393524</v>
      </c>
      <c r="L59" s="62">
        <v>8.576409301083288</v>
      </c>
      <c r="M59" s="55">
        <f t="shared" si="5"/>
        <v>31</v>
      </c>
      <c r="N59" s="22">
        <f t="shared" si="6"/>
        <v>3.6549034765712083</v>
      </c>
      <c r="O59" s="22">
        <f t="shared" si="7"/>
        <v>-1.5862741308571979</v>
      </c>
      <c r="P59" s="62">
        <v>5.5305288316407699</v>
      </c>
      <c r="Q59" s="55">
        <f t="shared" si="8"/>
        <v>21</v>
      </c>
      <c r="R59" s="53">
        <f t="shared" si="9"/>
        <v>8.1546411764566162</v>
      </c>
      <c r="S59" s="53">
        <f t="shared" si="10"/>
        <v>-0.461339705885846</v>
      </c>
      <c r="T59" s="56">
        <v>8.706116960764632</v>
      </c>
      <c r="U59" s="3"/>
      <c r="V59" s="3"/>
      <c r="W59" s="55">
        <f t="shared" si="11"/>
        <v>29</v>
      </c>
      <c r="X59" s="22">
        <f t="shared" si="24"/>
        <v>5.3853756979518677</v>
      </c>
      <c r="Y59" s="55">
        <f t="shared" si="13"/>
        <v>29</v>
      </c>
      <c r="Z59" s="22">
        <f t="shared" si="14"/>
        <v>5.2749009787950953</v>
      </c>
      <c r="AA59" s="22">
        <f t="shared" si="15"/>
        <v>-1.1812747553012262</v>
      </c>
      <c r="AB59" s="62">
        <v>5.6081401473754084</v>
      </c>
      <c r="AC59" s="55">
        <f t="shared" si="16"/>
        <v>27</v>
      </c>
      <c r="AD59" s="22">
        <f t="shared" si="17"/>
        <v>4.2360434114738892</v>
      </c>
      <c r="AE59" s="22">
        <f t="shared" si="18"/>
        <v>-1.4409891471315277</v>
      </c>
      <c r="AF59" s="62">
        <v>4.9937385227903999</v>
      </c>
      <c r="AG59" s="55">
        <f t="shared" si="19"/>
        <v>29</v>
      </c>
      <c r="AH59" s="53">
        <f t="shared" si="20"/>
        <v>6.7556574227433916</v>
      </c>
      <c r="AI59" s="53">
        <f t="shared" si="21"/>
        <v>-0.8110856443141522</v>
      </c>
      <c r="AJ59" s="56">
        <v>7.9571069587562349</v>
      </c>
      <c r="AK59" s="3"/>
      <c r="AM59" s="118">
        <v>28</v>
      </c>
      <c r="AN59" s="132">
        <v>-14</v>
      </c>
      <c r="AO59" s="114" t="s">
        <v>57</v>
      </c>
      <c r="AP59" s="113">
        <v>6.3932608137869851</v>
      </c>
      <c r="AQ59" s="133">
        <v>0.4</v>
      </c>
      <c r="AR59" s="116">
        <v>29</v>
      </c>
      <c r="AS59" s="113">
        <v>5.1188541507377208</v>
      </c>
      <c r="AT59" s="116">
        <v>20</v>
      </c>
      <c r="AU59" s="113">
        <v>7.3745374703473914</v>
      </c>
      <c r="AV59" s="116">
        <v>23</v>
      </c>
      <c r="AW59" s="113">
        <v>7.9607974833251074</v>
      </c>
      <c r="AZ59" s="118">
        <v>28</v>
      </c>
      <c r="BA59" s="114" t="s">
        <v>81</v>
      </c>
      <c r="BB59" s="113">
        <v>5.8331567302484171</v>
      </c>
      <c r="BC59" s="133">
        <v>0.4</v>
      </c>
      <c r="BD59" s="116">
        <v>26</v>
      </c>
      <c r="BE59" s="113">
        <v>5.9602001592825857</v>
      </c>
      <c r="BF59" s="116">
        <v>29</v>
      </c>
      <c r="BG59" s="113">
        <v>3.9384065275360696</v>
      </c>
      <c r="BH59" s="116">
        <v>26</v>
      </c>
      <c r="BI59" s="113">
        <v>7.4738200748924264</v>
      </c>
    </row>
    <row r="60" spans="1:61" x14ac:dyDescent="0.35">
      <c r="A60" t="s">
        <v>51</v>
      </c>
      <c r="B60" t="s">
        <v>50</v>
      </c>
      <c r="C60" t="s">
        <v>3</v>
      </c>
      <c r="D60" t="s">
        <v>3</v>
      </c>
      <c r="E60" t="s">
        <v>3</v>
      </c>
      <c r="F60" s="32"/>
      <c r="G60" s="55">
        <f t="shared" si="0"/>
        <v>24</v>
      </c>
      <c r="H60" s="22">
        <f t="shared" si="23"/>
        <v>6.8875885020683043</v>
      </c>
      <c r="I60" s="55">
        <f t="shared" si="2"/>
        <v>27</v>
      </c>
      <c r="J60" s="22">
        <f t="shared" si="3"/>
        <v>5.8652304409014429</v>
      </c>
      <c r="K60" s="22">
        <f t="shared" si="4"/>
        <v>-1.0336923897746393</v>
      </c>
      <c r="L60" s="62">
        <v>6.4871394911954425</v>
      </c>
      <c r="M60" s="55">
        <f t="shared" si="5"/>
        <v>19</v>
      </c>
      <c r="N60" s="22">
        <f t="shared" si="6"/>
        <v>9.4759391419358341</v>
      </c>
      <c r="O60" s="22">
        <f t="shared" si="7"/>
        <v>-0.13101521451604145</v>
      </c>
      <c r="P60" s="62">
        <v>9.6192607550718847</v>
      </c>
      <c r="Q60" s="55">
        <f t="shared" si="8"/>
        <v>31</v>
      </c>
      <c r="R60" s="53">
        <f t="shared" si="9"/>
        <v>6.3439539845344983</v>
      </c>
      <c r="S60" s="53">
        <f t="shared" si="10"/>
        <v>-0.91401150386637542</v>
      </c>
      <c r="T60" s="56">
        <v>7.5913053953516485</v>
      </c>
      <c r="U60" s="3"/>
      <c r="V60" s="3"/>
      <c r="W60" s="55">
        <f t="shared" si="11"/>
        <v>20</v>
      </c>
      <c r="X60" s="22">
        <f t="shared" si="24"/>
        <v>8.7130497316423803</v>
      </c>
      <c r="Y60" s="55">
        <f t="shared" si="13"/>
        <v>23</v>
      </c>
      <c r="Z60" s="22">
        <f t="shared" si="14"/>
        <v>7.5386249829796199</v>
      </c>
      <c r="AA60" s="22">
        <f t="shared" si="15"/>
        <v>-0.61534375425509502</v>
      </c>
      <c r="AB60" s="62">
        <v>7.5342827512994148</v>
      </c>
      <c r="AC60" s="55">
        <f t="shared" si="16"/>
        <v>14</v>
      </c>
      <c r="AD60" s="22">
        <f t="shared" si="17"/>
        <v>11.524153278713325</v>
      </c>
      <c r="AE60" s="22">
        <f t="shared" si="18"/>
        <v>0.38103831967833113</v>
      </c>
      <c r="AF60" s="62">
        <v>11.323797243680552</v>
      </c>
      <c r="AG60" s="55">
        <f t="shared" si="19"/>
        <v>19</v>
      </c>
      <c r="AH60" s="53">
        <f t="shared" si="20"/>
        <v>8.2507956818969568</v>
      </c>
      <c r="AI60" s="53">
        <f t="shared" si="21"/>
        <v>-0.43730107952576103</v>
      </c>
      <c r="AJ60" s="56">
        <v>8.791289170026312</v>
      </c>
      <c r="AK60" s="3"/>
      <c r="AM60" s="118">
        <v>29</v>
      </c>
      <c r="AN60" s="132">
        <v>-3</v>
      </c>
      <c r="AO60" s="114" t="s">
        <v>99</v>
      </c>
      <c r="AP60" s="113">
        <v>6.1917835544165278</v>
      </c>
      <c r="AQ60" s="133">
        <v>0.4</v>
      </c>
      <c r="AR60" s="116">
        <v>26</v>
      </c>
      <c r="AS60" s="113">
        <v>5.9559492916761902</v>
      </c>
      <c r="AT60" s="116">
        <v>24</v>
      </c>
      <c r="AU60" s="113">
        <v>6.0387466810703216</v>
      </c>
      <c r="AV60" s="116">
        <v>27</v>
      </c>
      <c r="AW60" s="113">
        <v>6.816488953243411</v>
      </c>
      <c r="AZ60" s="118">
        <v>29</v>
      </c>
      <c r="BA60" s="114" t="s">
        <v>53</v>
      </c>
      <c r="BB60" s="113">
        <v>5.3853756979518677</v>
      </c>
      <c r="BC60" s="133">
        <v>0.4</v>
      </c>
      <c r="BD60" s="116">
        <v>29</v>
      </c>
      <c r="BE60" s="113">
        <v>5.2749009787950953</v>
      </c>
      <c r="BF60" s="116">
        <v>27</v>
      </c>
      <c r="BG60" s="113">
        <v>4.2360434114738892</v>
      </c>
      <c r="BH60" s="116">
        <v>29</v>
      </c>
      <c r="BI60" s="113">
        <v>6.7556574227433916</v>
      </c>
    </row>
    <row r="61" spans="1:61" x14ac:dyDescent="0.35">
      <c r="A61" t="s">
        <v>49</v>
      </c>
      <c r="B61" t="s">
        <v>48</v>
      </c>
      <c r="C61" t="s">
        <v>3</v>
      </c>
      <c r="D61" t="s">
        <v>3</v>
      </c>
      <c r="E61" t="s">
        <v>3</v>
      </c>
      <c r="F61" t="s">
        <v>3</v>
      </c>
      <c r="G61" s="55">
        <f t="shared" si="0"/>
        <v>10</v>
      </c>
      <c r="H61" s="22">
        <f t="shared" si="23"/>
        <v>12.29065809948553</v>
      </c>
      <c r="I61" s="55">
        <f t="shared" si="2"/>
        <v>10</v>
      </c>
      <c r="J61" s="22">
        <f t="shared" si="3"/>
        <v>12.644410767391729</v>
      </c>
      <c r="K61" s="22">
        <f t="shared" si="4"/>
        <v>0.66110269184793224</v>
      </c>
      <c r="L61" s="62">
        <v>12.255339064285929</v>
      </c>
      <c r="M61" s="55">
        <f t="shared" si="5"/>
        <v>11</v>
      </c>
      <c r="N61" s="22">
        <f t="shared" si="6"/>
        <v>12.171093771443093</v>
      </c>
      <c r="O61" s="22">
        <f t="shared" si="7"/>
        <v>0.54277344286077356</v>
      </c>
      <c r="P61" s="62">
        <v>11.512354253505075</v>
      </c>
      <c r="Q61" s="55">
        <f t="shared" si="8"/>
        <v>8</v>
      </c>
      <c r="R61" s="53">
        <f t="shared" si="9"/>
        <v>11.70271709171557</v>
      </c>
      <c r="S61" s="53">
        <f t="shared" si="10"/>
        <v>0.42567927292889263</v>
      </c>
      <c r="T61" s="72">
        <v>10.890611379756509</v>
      </c>
      <c r="U61" s="65"/>
      <c r="V61" s="65"/>
      <c r="W61" s="55">
        <f t="shared" si="11"/>
        <v>7</v>
      </c>
      <c r="X61" s="22">
        <f t="shared" si="24"/>
        <v>12.718272189103249</v>
      </c>
      <c r="Y61" s="55">
        <f t="shared" si="13"/>
        <v>10</v>
      </c>
      <c r="Z61" s="22">
        <f t="shared" si="14"/>
        <v>11.221663192625584</v>
      </c>
      <c r="AA61" s="22">
        <f t="shared" si="15"/>
        <v>0.30541579815639586</v>
      </c>
      <c r="AB61" s="62">
        <v>10.668082098907881</v>
      </c>
      <c r="AC61" s="55">
        <f t="shared" si="16"/>
        <v>5</v>
      </c>
      <c r="AD61" s="22">
        <f t="shared" si="17"/>
        <v>14.934488219162333</v>
      </c>
      <c r="AE61" s="22">
        <f t="shared" si="18"/>
        <v>1.2336220547905834</v>
      </c>
      <c r="AF61" s="62">
        <v>14.285830037393435</v>
      </c>
      <c r="AG61" s="55">
        <f t="shared" si="19"/>
        <v>6</v>
      </c>
      <c r="AH61" s="53">
        <f t="shared" si="20"/>
        <v>13.495274151999496</v>
      </c>
      <c r="AI61" s="53">
        <f t="shared" si="21"/>
        <v>0.87381853799987386</v>
      </c>
      <c r="AJ61" s="56">
        <v>11.717340068907838</v>
      </c>
      <c r="AK61" s="65"/>
      <c r="AM61" s="118">
        <v>30</v>
      </c>
      <c r="AN61" s="132">
        <v>3</v>
      </c>
      <c r="AO61" s="114" t="s">
        <v>79</v>
      </c>
      <c r="AP61" s="113">
        <v>5.9012480492784825</v>
      </c>
      <c r="AQ61" s="133">
        <v>0.4</v>
      </c>
      <c r="AR61" s="116">
        <v>30</v>
      </c>
      <c r="AS61" s="113">
        <v>4.9093660134298798</v>
      </c>
      <c r="AT61" s="116">
        <v>23</v>
      </c>
      <c r="AU61" s="113">
        <v>6.5418818546320647</v>
      </c>
      <c r="AV61" s="116">
        <v>26</v>
      </c>
      <c r="AW61" s="113">
        <v>7.2443783156221073</v>
      </c>
      <c r="AZ61" s="118">
        <v>30</v>
      </c>
      <c r="BA61" s="114" t="s">
        <v>83</v>
      </c>
      <c r="BB61" s="113">
        <v>4.5853582704617395</v>
      </c>
      <c r="BC61" s="133">
        <v>0.2</v>
      </c>
      <c r="BD61" s="116" t="s">
        <v>0</v>
      </c>
      <c r="BE61" s="113" t="s">
        <v>0</v>
      </c>
      <c r="BF61" s="116">
        <v>13</v>
      </c>
      <c r="BG61" s="113">
        <v>11.619859839186452</v>
      </c>
      <c r="BH61" s="116">
        <v>30</v>
      </c>
      <c r="BI61" s="113">
        <v>6.721573242660507</v>
      </c>
    </row>
    <row r="62" spans="1:61" x14ac:dyDescent="0.35">
      <c r="A62" t="s">
        <v>47</v>
      </c>
      <c r="B62" t="s">
        <v>46</v>
      </c>
      <c r="C62" t="s">
        <v>3</v>
      </c>
      <c r="E62" t="s">
        <v>3</v>
      </c>
      <c r="F62" s="32"/>
      <c r="G62" s="55">
        <f t="shared" si="0"/>
        <v>16</v>
      </c>
      <c r="H62" s="22">
        <f>IF(J62="ND","ND",(J62*$I$29)+IF(R62="ND","ND",(R62*$Q$29)))</f>
        <v>10.163815609433074</v>
      </c>
      <c r="I62" s="55">
        <f t="shared" si="2"/>
        <v>5</v>
      </c>
      <c r="J62" s="22">
        <f t="shared" si="3"/>
        <v>14.793898824637189</v>
      </c>
      <c r="K62" s="22">
        <f t="shared" si="4"/>
        <v>1.1984747061592973</v>
      </c>
      <c r="L62" s="62">
        <v>14.084273462994481</v>
      </c>
      <c r="M62" s="55" t="str">
        <f t="shared" si="5"/>
        <v>ND</v>
      </c>
      <c r="N62" s="22" t="str">
        <f t="shared" si="6"/>
        <v>ND</v>
      </c>
      <c r="O62" s="22" t="str">
        <f t="shared" si="7"/>
        <v>ND</v>
      </c>
      <c r="P62" s="63" t="s">
        <v>0</v>
      </c>
      <c r="Q62" s="55">
        <f t="shared" si="8"/>
        <v>9</v>
      </c>
      <c r="R62" s="53">
        <f t="shared" si="9"/>
        <v>11.067464788457919</v>
      </c>
      <c r="S62" s="53">
        <f t="shared" si="10"/>
        <v>0.26686619711447973</v>
      </c>
      <c r="T62" s="56">
        <v>10.49949654899709</v>
      </c>
      <c r="U62" s="3"/>
      <c r="V62" s="3"/>
      <c r="W62" s="55">
        <f t="shared" si="11"/>
        <v>19</v>
      </c>
      <c r="X62" s="22">
        <f>IF(Z62="ND","ND",(Z62*$Y$29)+IF(AH62="ND","ND",(AH62*$AG$29)))</f>
        <v>8.7470368061924688</v>
      </c>
      <c r="Y62" s="55">
        <f t="shared" si="13"/>
        <v>7</v>
      </c>
      <c r="Z62" s="22">
        <f t="shared" si="14"/>
        <v>12.752849090885405</v>
      </c>
      <c r="AA62" s="22">
        <f t="shared" si="15"/>
        <v>0.68821227272135144</v>
      </c>
      <c r="AB62" s="62">
        <v>11.970927493361492</v>
      </c>
      <c r="AC62" s="55" t="str">
        <f t="shared" si="16"/>
        <v>ND</v>
      </c>
      <c r="AD62" s="22" t="str">
        <f t="shared" si="17"/>
        <v>ND</v>
      </c>
      <c r="AE62" s="22" t="str">
        <f t="shared" si="18"/>
        <v>ND</v>
      </c>
      <c r="AF62" s="63" t="s">
        <v>0</v>
      </c>
      <c r="AG62" s="55">
        <f t="shared" si="19"/>
        <v>14</v>
      </c>
      <c r="AH62" s="53">
        <f t="shared" si="20"/>
        <v>9.4824490429990629</v>
      </c>
      <c r="AI62" s="53">
        <f t="shared" si="21"/>
        <v>-0.12938773925023411</v>
      </c>
      <c r="AJ62" s="56">
        <v>9.4784653010578523</v>
      </c>
      <c r="AK62" s="3"/>
      <c r="AM62" s="118">
        <v>31</v>
      </c>
      <c r="AN62" s="132">
        <v>1</v>
      </c>
      <c r="AO62" s="114" t="s">
        <v>45</v>
      </c>
      <c r="AP62" s="113">
        <v>5.5122490969143607</v>
      </c>
      <c r="AQ62" s="133">
        <v>0.3</v>
      </c>
      <c r="AR62" s="116">
        <v>25</v>
      </c>
      <c r="AS62" s="113">
        <v>6.8247379116032505</v>
      </c>
      <c r="AT62" s="116" t="s">
        <v>0</v>
      </c>
      <c r="AU62" s="113" t="s">
        <v>0</v>
      </c>
      <c r="AV62" s="116">
        <v>19</v>
      </c>
      <c r="AW62" s="113">
        <v>8.3995205644509419</v>
      </c>
      <c r="AZ62" s="118">
        <v>31</v>
      </c>
      <c r="BA62" s="114" t="s">
        <v>61</v>
      </c>
      <c r="BB62" s="113">
        <v>4.2808890668602073</v>
      </c>
      <c r="BC62" s="133">
        <v>0.3</v>
      </c>
      <c r="BD62" s="116">
        <v>27</v>
      </c>
      <c r="BE62" s="113">
        <v>5.5248349160314625</v>
      </c>
      <c r="BF62" s="116" t="s">
        <v>0</v>
      </c>
      <c r="BG62" s="113" t="s">
        <v>0</v>
      </c>
      <c r="BH62" s="116">
        <v>32</v>
      </c>
      <c r="BI62" s="113">
        <v>6.0738864353779043</v>
      </c>
    </row>
    <row r="63" spans="1:61" x14ac:dyDescent="0.35">
      <c r="A63" t="s">
        <v>45</v>
      </c>
      <c r="B63" t="s">
        <v>44</v>
      </c>
      <c r="C63" t="s">
        <v>3</v>
      </c>
      <c r="E63" t="s">
        <v>3</v>
      </c>
      <c r="G63" s="55">
        <f t="shared" si="0"/>
        <v>31</v>
      </c>
      <c r="H63" s="22">
        <f>IF(J63="ND","ND",(J63*$I$29)+IF(R63="ND","ND",(R63*$Q$29)))</f>
        <v>5.5122490969143607</v>
      </c>
      <c r="I63" s="55">
        <f t="shared" si="2"/>
        <v>25</v>
      </c>
      <c r="J63" s="22">
        <f t="shared" si="3"/>
        <v>6.8247379116032505</v>
      </c>
      <c r="K63" s="22">
        <f t="shared" si="4"/>
        <v>-0.79381552209918749</v>
      </c>
      <c r="L63" s="62">
        <v>7.3035553875615866</v>
      </c>
      <c r="M63" s="55" t="str">
        <f t="shared" si="5"/>
        <v>ND</v>
      </c>
      <c r="N63" s="22" t="str">
        <f t="shared" si="6"/>
        <v>ND</v>
      </c>
      <c r="O63" s="22" t="str">
        <f t="shared" si="7"/>
        <v>ND</v>
      </c>
      <c r="P63" s="63" t="s">
        <v>0</v>
      </c>
      <c r="Q63" s="55">
        <f t="shared" si="8"/>
        <v>19</v>
      </c>
      <c r="R63" s="53">
        <f t="shared" si="9"/>
        <v>8.3995205644509419</v>
      </c>
      <c r="S63" s="53">
        <f t="shared" si="10"/>
        <v>-0.40011985888726437</v>
      </c>
      <c r="T63" s="56">
        <v>8.8568853403528998</v>
      </c>
      <c r="U63" s="3"/>
      <c r="V63" s="3"/>
      <c r="W63" s="55">
        <f t="shared" si="11"/>
        <v>32</v>
      </c>
      <c r="X63" s="22">
        <f>IF(Z63="ND","ND",(Z63*$Y$29)+IF(AH63="ND","ND",(AH63*$AG$29)))</f>
        <v>3.8562493670004381</v>
      </c>
      <c r="Y63" s="55">
        <f t="shared" si="13"/>
        <v>30</v>
      </c>
      <c r="Z63" s="22">
        <f t="shared" si="14"/>
        <v>4.3338091693986716</v>
      </c>
      <c r="AA63" s="22">
        <f t="shared" si="15"/>
        <v>-1.4165477076503321</v>
      </c>
      <c r="AB63" s="62">
        <v>4.8073901332696138</v>
      </c>
      <c r="AC63" s="55" t="str">
        <f t="shared" si="16"/>
        <v>ND</v>
      </c>
      <c r="AD63" s="22" t="str">
        <f t="shared" si="17"/>
        <v>ND</v>
      </c>
      <c r="AE63" s="22" t="str">
        <f t="shared" si="18"/>
        <v>ND</v>
      </c>
      <c r="AF63" s="63" t="s">
        <v>0</v>
      </c>
      <c r="AG63" s="55">
        <f t="shared" si="19"/>
        <v>28</v>
      </c>
      <c r="AH63" s="53">
        <f t="shared" si="20"/>
        <v>6.7573791292044092</v>
      </c>
      <c r="AI63" s="53">
        <f t="shared" si="21"/>
        <v>-0.81065521769889759</v>
      </c>
      <c r="AJ63" s="56">
        <v>7.9580675501222959</v>
      </c>
      <c r="AK63" s="3"/>
      <c r="AM63" s="118">
        <v>32</v>
      </c>
      <c r="AN63" s="132">
        <v>-2</v>
      </c>
      <c r="AO63" s="114" t="s">
        <v>83</v>
      </c>
      <c r="AP63" s="113">
        <v>5.5104528690129513</v>
      </c>
      <c r="AQ63" s="133">
        <v>0.3</v>
      </c>
      <c r="AR63" s="116" t="s">
        <v>0</v>
      </c>
      <c r="AS63" s="113" t="s">
        <v>0</v>
      </c>
      <c r="AT63" s="116">
        <v>3</v>
      </c>
      <c r="AU63" s="113">
        <v>15.378174312665802</v>
      </c>
      <c r="AV63" s="116">
        <v>28</v>
      </c>
      <c r="AW63" s="113">
        <v>6.6636371633860012</v>
      </c>
      <c r="AZ63" s="118">
        <v>32</v>
      </c>
      <c r="BA63" s="114" t="s">
        <v>45</v>
      </c>
      <c r="BB63" s="113">
        <v>3.8562493670004381</v>
      </c>
      <c r="BC63" s="133">
        <v>0.26</v>
      </c>
      <c r="BD63" s="116">
        <v>30</v>
      </c>
      <c r="BE63" s="113">
        <v>4.3338091693986716</v>
      </c>
      <c r="BF63" s="116" t="s">
        <v>0</v>
      </c>
      <c r="BG63" s="113" t="s">
        <v>0</v>
      </c>
      <c r="BH63" s="116">
        <v>28</v>
      </c>
      <c r="BI63" s="113">
        <v>6.7573791292044092</v>
      </c>
    </row>
    <row r="64" spans="1:61" x14ac:dyDescent="0.35">
      <c r="A64" t="s">
        <v>43</v>
      </c>
      <c r="B64" t="s">
        <v>42</v>
      </c>
      <c r="C64" t="s">
        <v>3</v>
      </c>
      <c r="D64" t="s">
        <v>3</v>
      </c>
      <c r="E64" t="s">
        <v>3</v>
      </c>
      <c r="F64" t="s">
        <v>3</v>
      </c>
      <c r="G64" s="55">
        <f t="shared" si="0"/>
        <v>8</v>
      </c>
      <c r="H64" s="22">
        <f>IF(J64="ND","ND",(J64*$I$29)+IF(N64="ND","ND",(N64*$M$29)+IF(R64="ND","ND",(R64*$Q$29))))</f>
        <v>12.494686361752153</v>
      </c>
      <c r="I64" s="55">
        <f t="shared" si="2"/>
        <v>9</v>
      </c>
      <c r="J64" s="22">
        <f t="shared" si="3"/>
        <v>13.015533127102456</v>
      </c>
      <c r="K64" s="22">
        <f t="shared" si="4"/>
        <v>0.75388328177561403</v>
      </c>
      <c r="L64" s="62">
        <v>12.57111585937762</v>
      </c>
      <c r="M64" s="55">
        <f t="shared" si="5"/>
        <v>5</v>
      </c>
      <c r="N64" s="22">
        <f t="shared" si="6"/>
        <v>14.261574026480393</v>
      </c>
      <c r="O64" s="22">
        <f t="shared" si="7"/>
        <v>1.0653935066200984</v>
      </c>
      <c r="P64" s="62">
        <v>12.980720682683794</v>
      </c>
      <c r="Q64" s="55">
        <f t="shared" si="8"/>
        <v>14</v>
      </c>
      <c r="R64" s="53">
        <f t="shared" si="9"/>
        <v>9.6861051663233084</v>
      </c>
      <c r="S64" s="53">
        <f t="shared" si="10"/>
        <v>-7.8473708419172714E-2</v>
      </c>
      <c r="T64" s="56">
        <v>9.6490152015726096</v>
      </c>
      <c r="U64" s="3"/>
      <c r="V64" s="3"/>
      <c r="W64" s="55">
        <f t="shared" si="11"/>
        <v>16</v>
      </c>
      <c r="X64" s="22">
        <f>IF(Z64="ND","ND",(Z64*$Y$29)+IF(AD64="ND","ND",(AD64*$AC$29)+IF(AH64="ND","ND",(AH64*$AG$29))))</f>
        <v>10.324146388213329</v>
      </c>
      <c r="Y64" s="55">
        <f t="shared" si="13"/>
        <v>20</v>
      </c>
      <c r="Z64" s="22">
        <f t="shared" si="14"/>
        <v>8.6649815446783442</v>
      </c>
      <c r="AA64" s="22">
        <f t="shared" si="15"/>
        <v>-0.33375461383041405</v>
      </c>
      <c r="AB64" s="62">
        <v>8.4926696203200542</v>
      </c>
      <c r="AC64" s="55">
        <f t="shared" si="16"/>
        <v>7</v>
      </c>
      <c r="AD64" s="22">
        <f t="shared" si="17"/>
        <v>14.163333420016176</v>
      </c>
      <c r="AE64" s="22">
        <f t="shared" si="18"/>
        <v>1.0408333550040438</v>
      </c>
      <c r="AF64" s="62">
        <v>13.616046616120668</v>
      </c>
      <c r="AG64" s="55">
        <f t="shared" si="19"/>
        <v>12</v>
      </c>
      <c r="AH64" s="53">
        <f t="shared" si="20"/>
        <v>9.8032890434804525</v>
      </c>
      <c r="AI64" s="53">
        <f t="shared" si="21"/>
        <v>-4.917773912988694E-2</v>
      </c>
      <c r="AJ64" s="56">
        <v>9.6574715029438067</v>
      </c>
      <c r="AK64" s="3"/>
      <c r="AM64" s="118">
        <v>33</v>
      </c>
      <c r="AN64" s="132">
        <v>-6</v>
      </c>
      <c r="AO64" s="114" t="s">
        <v>66</v>
      </c>
      <c r="AP64" s="113">
        <v>5.3256170804085965</v>
      </c>
      <c r="AQ64" s="133">
        <v>0.4</v>
      </c>
      <c r="AR64" s="116">
        <v>28</v>
      </c>
      <c r="AS64" s="113">
        <v>5.323599354290665</v>
      </c>
      <c r="AT64" s="116">
        <v>29</v>
      </c>
      <c r="AU64" s="113">
        <v>4.2863113890198763</v>
      </c>
      <c r="AV64" s="116">
        <v>30</v>
      </c>
      <c r="AW64" s="113">
        <v>6.3689582240331806</v>
      </c>
      <c r="AZ64" s="118">
        <v>33</v>
      </c>
      <c r="BA64" s="114" t="s">
        <v>79</v>
      </c>
      <c r="BB64" s="113">
        <v>3.3821917235396697</v>
      </c>
      <c r="BC64" s="133">
        <v>0.2</v>
      </c>
      <c r="BD64" s="116" t="s">
        <v>0</v>
      </c>
      <c r="BE64" s="113" t="s">
        <v>0</v>
      </c>
      <c r="BF64" s="116">
        <v>24</v>
      </c>
      <c r="BG64" s="113">
        <v>5.6910187827096532</v>
      </c>
      <c r="BH64" s="116">
        <v>23</v>
      </c>
      <c r="BI64" s="113">
        <v>7.8377481114490246</v>
      </c>
    </row>
    <row r="65" spans="1:61" x14ac:dyDescent="0.35">
      <c r="A65" t="s">
        <v>41</v>
      </c>
      <c r="B65" t="s">
        <v>40</v>
      </c>
      <c r="C65" t="s">
        <v>3</v>
      </c>
      <c r="E65" t="s">
        <v>3</v>
      </c>
      <c r="F65" t="s">
        <v>3</v>
      </c>
      <c r="G65" s="55">
        <f t="shared" si="0"/>
        <v>9</v>
      </c>
      <c r="H65" s="22">
        <f>IF(J65="ND","ND",(J65*$I$29)+IF(N65="ND","ND",(N65*$M$29)+IF(R65="ND","ND",(R65*$Q$29))))</f>
        <v>12.421784088377553</v>
      </c>
      <c r="I65" s="55">
        <f t="shared" si="2"/>
        <v>8</v>
      </c>
      <c r="J65" s="22">
        <f t="shared" si="3"/>
        <v>13.223443108838975</v>
      </c>
      <c r="K65" s="22">
        <f t="shared" si="4"/>
        <v>0.80586077720974392</v>
      </c>
      <c r="L65" s="62">
        <v>12.748020176734041</v>
      </c>
      <c r="M65" s="55">
        <f t="shared" si="5"/>
        <v>14</v>
      </c>
      <c r="N65" s="22">
        <f t="shared" si="6"/>
        <v>11.307593758562305</v>
      </c>
      <c r="O65" s="22">
        <f t="shared" si="7"/>
        <v>0.32689843964057624</v>
      </c>
      <c r="P65" s="62">
        <v>10.905826434141902</v>
      </c>
      <c r="Q65" s="55">
        <f t="shared" si="8"/>
        <v>7</v>
      </c>
      <c r="R65" s="53">
        <f t="shared" si="9"/>
        <v>11.932656377269957</v>
      </c>
      <c r="S65" s="53">
        <f t="shared" si="10"/>
        <v>0.48316409431748908</v>
      </c>
      <c r="T65" s="56">
        <v>11.032181373746864</v>
      </c>
      <c r="U65" s="3"/>
      <c r="V65" s="3"/>
      <c r="W65" s="55">
        <f t="shared" si="11"/>
        <v>6</v>
      </c>
      <c r="X65" s="22">
        <f>IF(Z65="ND","ND",(Z65*$Y$29)+IF(AD65="ND","ND",(AD65*$AC$29)+IF(AH65="ND","ND",(AH65*$AG$29))))</f>
        <v>12.739049537248473</v>
      </c>
      <c r="Y65" s="55">
        <f t="shared" si="13"/>
        <v>13</v>
      </c>
      <c r="Z65" s="22">
        <f t="shared" si="14"/>
        <v>10.649052535176162</v>
      </c>
      <c r="AA65" s="22">
        <f t="shared" si="15"/>
        <v>0.16226313379404039</v>
      </c>
      <c r="AB65" s="62">
        <v>10.180862905783858</v>
      </c>
      <c r="AC65" s="55">
        <f t="shared" si="16"/>
        <v>3</v>
      </c>
      <c r="AD65" s="22">
        <f t="shared" si="17"/>
        <v>15.113823462719727</v>
      </c>
      <c r="AE65" s="22">
        <f t="shared" si="18"/>
        <v>1.2784558656799319</v>
      </c>
      <c r="AF65" s="62">
        <v>14.441590947028764</v>
      </c>
      <c r="AG65" s="55">
        <f t="shared" si="19"/>
        <v>4</v>
      </c>
      <c r="AH65" s="53">
        <f t="shared" si="20"/>
        <v>14.544269615921845</v>
      </c>
      <c r="AI65" s="53">
        <f t="shared" si="21"/>
        <v>1.1360674039804615</v>
      </c>
      <c r="AJ65" s="56">
        <v>12.30260591328695</v>
      </c>
      <c r="AK65" s="3"/>
      <c r="AM65" s="118">
        <v>34</v>
      </c>
      <c r="AN65" s="132">
        <v>-3</v>
      </c>
      <c r="AO65" s="114" t="s">
        <v>61</v>
      </c>
      <c r="AP65" s="113">
        <v>4.4857858892298044</v>
      </c>
      <c r="AQ65" s="133">
        <v>0.4</v>
      </c>
      <c r="AR65" s="116">
        <v>24</v>
      </c>
      <c r="AS65" s="113">
        <v>7.0828944617649867</v>
      </c>
      <c r="AT65" s="116" t="s">
        <v>0</v>
      </c>
      <c r="AU65" s="113" t="s">
        <v>0</v>
      </c>
      <c r="AV65" s="116">
        <v>34</v>
      </c>
      <c r="AW65" s="113">
        <v>3.7773546333892449</v>
      </c>
      <c r="AZ65" s="118">
        <v>34</v>
      </c>
      <c r="BA65" s="114" t="s">
        <v>68</v>
      </c>
      <c r="BB65" s="113">
        <v>2.6294978094362857</v>
      </c>
      <c r="BC65" s="133">
        <v>0.2</v>
      </c>
      <c r="BD65" s="116" t="s">
        <v>0</v>
      </c>
      <c r="BE65" s="113" t="s">
        <v>0</v>
      </c>
      <c r="BF65" s="116">
        <v>28</v>
      </c>
      <c r="BG65" s="113">
        <v>3.9483160318580097</v>
      </c>
      <c r="BH65" s="116">
        <v>31</v>
      </c>
      <c r="BI65" s="113">
        <v>6.5696752058871324</v>
      </c>
    </row>
    <row r="66" spans="1:61" x14ac:dyDescent="0.35">
      <c r="A66" s="16" t="s">
        <v>37</v>
      </c>
      <c r="B66" s="16"/>
      <c r="C66" s="16"/>
      <c r="D66" s="16"/>
      <c r="E66" s="16"/>
      <c r="F66" s="16"/>
      <c r="G66" s="59" t="str">
        <f t="shared" si="0"/>
        <v>ND</v>
      </c>
      <c r="H66" s="13" t="str">
        <f>IF(J66="ND","ND",(J66*$I$29)+IF(N66="ND","ND",(N66*$M$29)+IF(R66="ND","ND",(R66*$Q$29))))</f>
        <v>ND</v>
      </c>
      <c r="I66" s="26" t="str">
        <f>IF(J66="ND","ND",_xlfn.RANK.EQ(J66,$J$32:$J$68))</f>
        <v>ND</v>
      </c>
      <c r="J66" s="15" t="str">
        <f t="shared" si="3"/>
        <v>ND</v>
      </c>
      <c r="K66" s="15" t="str">
        <f t="shared" si="4"/>
        <v>ND</v>
      </c>
      <c r="L66" s="48" t="s">
        <v>0</v>
      </c>
      <c r="M66" s="59" t="str">
        <f>IF(N66="ND","ND",_xlfn.RANK.EQ(N66,$N$32:$N$68))</f>
        <v>ND</v>
      </c>
      <c r="N66" s="15" t="str">
        <f t="shared" si="6"/>
        <v>ND</v>
      </c>
      <c r="O66" s="15" t="str">
        <f t="shared" si="7"/>
        <v>ND</v>
      </c>
      <c r="P66" s="57" t="s">
        <v>0</v>
      </c>
      <c r="Q66" s="59" t="str">
        <f>IF(R66="ND","ND",_xlfn.RANK.EQ(R66,$R$32:$R$68))</f>
        <v>ND</v>
      </c>
      <c r="R66" s="58" t="str">
        <f t="shared" si="9"/>
        <v>ND</v>
      </c>
      <c r="S66" s="58" t="str">
        <f t="shared" si="10"/>
        <v>ND</v>
      </c>
      <c r="T66" s="48" t="s">
        <v>0</v>
      </c>
      <c r="U66" s="3"/>
      <c r="V66" s="3"/>
      <c r="W66" s="59" t="str">
        <f>IF(X66="ND","ND",_xlfn.RANK.EQ(X66,$H$32:$H$68))</f>
        <v>ND</v>
      </c>
      <c r="X66" s="15" t="str">
        <f>IF(Z66="ND","ND",(Z66*$Y$29)+IF(AD66="ND","ND",(AD66*$AC$29)+IF(AH66="ND","ND",(AH66*$AG$29))))</f>
        <v>ND</v>
      </c>
      <c r="Y66" s="26" t="str">
        <f>IF(Z66="ND","ND",_xlfn.RANK.EQ(Z66,$J$32:$J$68))</f>
        <v>ND</v>
      </c>
      <c r="Z66" s="15" t="str">
        <f t="shared" si="14"/>
        <v>ND</v>
      </c>
      <c r="AA66" s="15" t="str">
        <f t="shared" si="15"/>
        <v>ND</v>
      </c>
      <c r="AB66" s="57" t="s">
        <v>0</v>
      </c>
      <c r="AC66" s="59" t="str">
        <f>IF(AD66="ND","ND",_xlfn.RANK.EQ(AD66,$N$32:$N$68))</f>
        <v>ND</v>
      </c>
      <c r="AD66" s="15" t="str">
        <f t="shared" si="17"/>
        <v>ND</v>
      </c>
      <c r="AE66" s="15" t="str">
        <f t="shared" si="18"/>
        <v>ND</v>
      </c>
      <c r="AF66" s="57" t="s">
        <v>0</v>
      </c>
      <c r="AG66" s="59" t="str">
        <f>IF(AH66="ND","ND",_xlfn.RANK.EQ(AH66,$R$32:$R$68))</f>
        <v>ND</v>
      </c>
      <c r="AH66" s="58" t="str">
        <f t="shared" si="20"/>
        <v>ND</v>
      </c>
      <c r="AI66" s="58" t="str">
        <f t="shared" si="21"/>
        <v>ND</v>
      </c>
      <c r="AJ66" s="48" t="s">
        <v>0</v>
      </c>
      <c r="AK66" s="3"/>
      <c r="AM66" s="103" t="s">
        <v>0</v>
      </c>
      <c r="AN66" s="131"/>
      <c r="AO66" s="96" t="s">
        <v>37</v>
      </c>
      <c r="AP66" s="97" t="s">
        <v>0</v>
      </c>
      <c r="AQ66" s="97" t="s">
        <v>0</v>
      </c>
      <c r="AR66" s="104" t="s">
        <v>0</v>
      </c>
      <c r="AS66" s="97" t="s">
        <v>0</v>
      </c>
      <c r="AT66" s="104" t="s">
        <v>0</v>
      </c>
      <c r="AU66" s="97" t="s">
        <v>0</v>
      </c>
      <c r="AV66" s="104" t="s">
        <v>0</v>
      </c>
      <c r="AW66" s="105" t="s">
        <v>0</v>
      </c>
      <c r="AZ66" s="103" t="s">
        <v>0</v>
      </c>
      <c r="BA66" s="96" t="s">
        <v>37</v>
      </c>
      <c r="BB66" s="97" t="s">
        <v>0</v>
      </c>
      <c r="BC66" s="97" t="s">
        <v>0</v>
      </c>
      <c r="BD66" s="104" t="s">
        <v>0</v>
      </c>
      <c r="BE66" s="97" t="s">
        <v>0</v>
      </c>
      <c r="BF66" s="104" t="s">
        <v>0</v>
      </c>
      <c r="BG66" s="97" t="s">
        <v>0</v>
      </c>
      <c r="BH66" s="104" t="s">
        <v>0</v>
      </c>
      <c r="BI66" s="105" t="s">
        <v>0</v>
      </c>
    </row>
    <row r="67" spans="1:61" x14ac:dyDescent="0.35">
      <c r="A67" t="s">
        <v>39</v>
      </c>
      <c r="B67" t="s">
        <v>38</v>
      </c>
      <c r="C67" t="s">
        <v>3</v>
      </c>
      <c r="D67" t="s">
        <v>3</v>
      </c>
      <c r="E67" t="s">
        <v>3</v>
      </c>
      <c r="F67" t="s">
        <v>3</v>
      </c>
      <c r="G67" s="55" t="s">
        <v>191</v>
      </c>
      <c r="H67" s="22">
        <f>IF(J67="ND","ND",(J67*$I$29))</f>
        <v>3.3692224551394285</v>
      </c>
      <c r="I67" s="55" t="s">
        <v>191</v>
      </c>
      <c r="J67" s="22">
        <f t="shared" si="3"/>
        <v>6.7384449102788571</v>
      </c>
      <c r="K67" s="22">
        <f t="shared" si="4"/>
        <v>-0.81538877243028574</v>
      </c>
      <c r="L67" s="62">
        <v>7.2301312817806807</v>
      </c>
      <c r="M67" s="55" t="s">
        <v>191</v>
      </c>
      <c r="N67" s="22" t="str">
        <f t="shared" si="6"/>
        <v>ND</v>
      </c>
      <c r="O67" s="22" t="str">
        <f t="shared" si="7"/>
        <v>ND</v>
      </c>
      <c r="P67" s="63" t="s">
        <v>0</v>
      </c>
      <c r="Q67" s="55" t="s">
        <v>191</v>
      </c>
      <c r="R67" s="38" t="str">
        <f t="shared" si="9"/>
        <v>ND</v>
      </c>
      <c r="S67" s="38" t="str">
        <f t="shared" si="10"/>
        <v>ND</v>
      </c>
      <c r="T67" s="56" t="s">
        <v>0</v>
      </c>
      <c r="U67" s="3"/>
      <c r="V67" s="3"/>
      <c r="W67" s="55" t="s">
        <v>191</v>
      </c>
      <c r="X67" s="22">
        <f>IF(Z67="ND","ND",(Z67*$Y$29))</f>
        <v>2.6223451887974876</v>
      </c>
      <c r="Y67" s="55" t="s">
        <v>191</v>
      </c>
      <c r="Z67" s="22">
        <f t="shared" si="14"/>
        <v>5.2446903775949751</v>
      </c>
      <c r="AA67" s="22">
        <f t="shared" si="15"/>
        <v>-1.1888274056012562</v>
      </c>
      <c r="AB67" s="62">
        <v>5.5824347495644808</v>
      </c>
      <c r="AC67" s="55" t="s">
        <v>191</v>
      </c>
      <c r="AD67" s="22" t="str">
        <f t="shared" si="17"/>
        <v>ND</v>
      </c>
      <c r="AE67" s="22" t="str">
        <f t="shared" si="18"/>
        <v>ND</v>
      </c>
      <c r="AF67" s="63" t="s">
        <v>0</v>
      </c>
      <c r="AG67" s="55" t="s">
        <v>191</v>
      </c>
      <c r="AH67" s="38" t="str">
        <f t="shared" si="20"/>
        <v>ND</v>
      </c>
      <c r="AI67" s="38" t="str">
        <f t="shared" si="21"/>
        <v>ND</v>
      </c>
      <c r="AJ67" s="56" t="s">
        <v>0</v>
      </c>
      <c r="AK67" s="3"/>
      <c r="AM67" s="117" t="s">
        <v>191</v>
      </c>
      <c r="AN67" s="113"/>
      <c r="AO67" s="114" t="s">
        <v>39</v>
      </c>
      <c r="AP67" s="113">
        <v>3.3692224551394285</v>
      </c>
      <c r="AQ67" s="133">
        <v>0.22</v>
      </c>
      <c r="AR67" s="116" t="s">
        <v>191</v>
      </c>
      <c r="AS67" s="113">
        <v>6.7384449102788571</v>
      </c>
      <c r="AT67" s="116" t="s">
        <v>191</v>
      </c>
      <c r="AU67" s="113" t="s">
        <v>0</v>
      </c>
      <c r="AV67" s="116" t="s">
        <v>191</v>
      </c>
      <c r="AW67" s="111" t="s">
        <v>0</v>
      </c>
      <c r="AZ67" s="117" t="s">
        <v>191</v>
      </c>
      <c r="BA67" s="114" t="s">
        <v>39</v>
      </c>
      <c r="BB67" s="113">
        <v>2.6223451887974876</v>
      </c>
      <c r="BC67" s="133">
        <v>0.18</v>
      </c>
      <c r="BD67" s="116" t="s">
        <v>191</v>
      </c>
      <c r="BE67" s="113">
        <v>5.2446903775949751</v>
      </c>
      <c r="BF67" s="116" t="s">
        <v>191</v>
      </c>
      <c r="BG67" s="113" t="s">
        <v>0</v>
      </c>
      <c r="BH67" s="116" t="s">
        <v>191</v>
      </c>
      <c r="BI67" s="111" t="s">
        <v>0</v>
      </c>
    </row>
    <row r="68" spans="1:61" x14ac:dyDescent="0.35">
      <c r="A68" t="s">
        <v>142</v>
      </c>
      <c r="B68" t="s">
        <v>141</v>
      </c>
      <c r="C68" t="s">
        <v>3</v>
      </c>
      <c r="D68" t="s">
        <v>3</v>
      </c>
      <c r="E68" t="s">
        <v>3</v>
      </c>
      <c r="F68" t="s">
        <v>3</v>
      </c>
      <c r="G68" s="55" t="s">
        <v>191</v>
      </c>
      <c r="H68" s="22">
        <f>IF(J68="ND","ND",(J68*$I$29)+IF(N68="ND","ND",(N68*$M$29)+IF(R68="ND","ND",(R68*$Q$29))))</f>
        <v>14.239518032097218</v>
      </c>
      <c r="I68" s="55" t="s">
        <v>191</v>
      </c>
      <c r="J68" s="22">
        <f t="shared" si="3"/>
        <v>16.214795575435101</v>
      </c>
      <c r="K68" s="22">
        <f t="shared" si="4"/>
        <v>1.553698893858775</v>
      </c>
      <c r="L68" s="3">
        <v>15.293271547811825</v>
      </c>
      <c r="M68" s="55" t="s">
        <v>191</v>
      </c>
      <c r="N68" s="22">
        <f t="shared" si="6"/>
        <v>9.9212714586814883</v>
      </c>
      <c r="O68" s="22">
        <f t="shared" si="7"/>
        <v>-1.9682135329628106E-2</v>
      </c>
      <c r="P68" s="62">
        <v>9.9320649646127368</v>
      </c>
      <c r="Q68" s="55" t="s">
        <v>191</v>
      </c>
      <c r="R68" s="53">
        <f t="shared" si="9"/>
        <v>14.60720951883718</v>
      </c>
      <c r="S68" s="53">
        <f t="shared" si="10"/>
        <v>1.1518023797092949</v>
      </c>
      <c r="T68" s="56">
        <v>12.678861588768243</v>
      </c>
      <c r="U68" s="3"/>
      <c r="V68" s="3"/>
      <c r="W68" s="55" t="s">
        <v>191</v>
      </c>
      <c r="X68" s="22">
        <f>IF(Z68="ND","ND",(Z68*$Y$29)+IF(AD68="ND","ND",(AD68*$AC$29)+IF(AH68="ND","ND",(AH68*$AG$29))))</f>
        <v>12.848392341215803</v>
      </c>
      <c r="Y68" s="55" t="s">
        <v>191</v>
      </c>
      <c r="Z68" s="22">
        <f t="shared" si="14"/>
        <v>12.950611816541052</v>
      </c>
      <c r="AA68" s="22">
        <f t="shared" si="15"/>
        <v>0.73765295413526322</v>
      </c>
      <c r="AB68" s="62">
        <v>12.139198541708968</v>
      </c>
      <c r="AC68" s="55" t="s">
        <v>191</v>
      </c>
      <c r="AD68" s="22">
        <f t="shared" si="17"/>
        <v>11.053120961076864</v>
      </c>
      <c r="AE68" s="22">
        <f t="shared" si="18"/>
        <v>0.26328024026921615</v>
      </c>
      <c r="AF68" s="62">
        <v>10.914684005215452</v>
      </c>
      <c r="AG68" s="55" t="s">
        <v>191</v>
      </c>
      <c r="AH68" s="53">
        <f t="shared" si="20"/>
        <v>14.439224770704243</v>
      </c>
      <c r="AI68" s="53">
        <f t="shared" si="21"/>
        <v>1.1098061926760605</v>
      </c>
      <c r="AJ68" s="56">
        <v>12.243998262302384</v>
      </c>
      <c r="AK68" s="3"/>
      <c r="AM68" s="117" t="s">
        <v>191</v>
      </c>
      <c r="AN68" s="113"/>
      <c r="AO68" s="114" t="s">
        <v>142</v>
      </c>
      <c r="AP68" s="113">
        <v>14.239518032097218</v>
      </c>
      <c r="AQ68" s="113"/>
      <c r="AR68" s="116" t="s">
        <v>191</v>
      </c>
      <c r="AS68" s="113">
        <v>16.214795575435101</v>
      </c>
      <c r="AT68" s="116" t="s">
        <v>191</v>
      </c>
      <c r="AU68" s="113">
        <v>9.9212714586814883</v>
      </c>
      <c r="AV68" s="116" t="s">
        <v>191</v>
      </c>
      <c r="AW68" s="111">
        <v>14.60720951883718</v>
      </c>
      <c r="AZ68" s="117" t="s">
        <v>191</v>
      </c>
      <c r="BA68" s="114" t="s">
        <v>142</v>
      </c>
      <c r="BB68" s="113">
        <v>12.848392341215803</v>
      </c>
      <c r="BC68" s="113"/>
      <c r="BD68" s="116" t="s">
        <v>191</v>
      </c>
      <c r="BE68" s="113">
        <v>12.950611816541052</v>
      </c>
      <c r="BF68" s="116" t="s">
        <v>191</v>
      </c>
      <c r="BG68" s="113">
        <v>11.053120961076864</v>
      </c>
      <c r="BH68" s="116" t="s">
        <v>191</v>
      </c>
      <c r="BI68" s="111">
        <v>14.439224770704243</v>
      </c>
    </row>
    <row r="69" spans="1:61" x14ac:dyDescent="0.35">
      <c r="A69" t="s">
        <v>35</v>
      </c>
      <c r="B69" t="s">
        <v>7</v>
      </c>
      <c r="G69" s="7">
        <f>AVERAGEIF($F$32:$F$68,"&lt;&gt;",G32:G68)</f>
        <v>13.45</v>
      </c>
      <c r="H69" s="5">
        <f>AVERAGEIF($F$32:$F$68,"&lt;&gt;",H32:H68)</f>
        <v>10.680758843205009</v>
      </c>
      <c r="I69" s="22">
        <f>AVERAGEIF($F$32:$F$68,"&lt;&gt;",I32:I68)</f>
        <v>14.6</v>
      </c>
      <c r="J69" s="22">
        <f>AVERAGEIF($F$32:$F$68,"&lt;&gt;",J32:J68)</f>
        <v>10.864736156266787</v>
      </c>
      <c r="K69" s="22">
        <f>AVERAGEIF($F$32:$F$68,"&lt;&gt;",K32:K68)</f>
        <v>0.21618403906669686</v>
      </c>
      <c r="L69" s="56">
        <v>10.524296136044004</v>
      </c>
      <c r="M69" s="22">
        <f>AVERAGEIF($F$32:$F$68,"&lt;&gt;",M32:M68)</f>
        <v>15.4</v>
      </c>
      <c r="N69" s="22">
        <f>AVERAGEIF($F$32:$F$68,"&lt;&gt;",N32:N68)</f>
        <v>10.333225391716216</v>
      </c>
      <c r="O69" s="22">
        <f>AVERAGEIF($F$32:$F$68,"&lt;&gt;",O32:O68)</f>
        <v>8.3306347929053948E-2</v>
      </c>
      <c r="P69" s="56">
        <v>10.235891939484986</v>
      </c>
      <c r="Q69" s="22">
        <f>AVERAGEIF($F$32:$F$68,"&lt;&gt;",Q32:Q68)</f>
        <v>13.05</v>
      </c>
      <c r="R69" s="22">
        <f>AVERAGEIF($F$32:$F$68,"&lt;&gt;",R32:R68)</f>
        <v>11.660031147631502</v>
      </c>
      <c r="S69" s="22">
        <f>AVERAGEIF($F$32:$F$68,"&lt;&gt;",S32:S68)</f>
        <v>0.41994766827916163</v>
      </c>
      <c r="T69" s="56">
        <v>10.78637766299393</v>
      </c>
      <c r="U69" s="22"/>
      <c r="V69" s="22"/>
      <c r="W69" s="7">
        <f>AVERAGEIF($F$32:$F$68,"&lt;&gt;",W32:W68)</f>
        <v>15.05</v>
      </c>
      <c r="X69" s="5">
        <f>AVERAGEIF($F$32:$F$68,"&lt;&gt;",X32:X68)</f>
        <v>10.031015622249839</v>
      </c>
      <c r="Y69" s="22">
        <f>AVERAGEIF($F$32:$F$68,"&lt;&gt;",Y32:Y68)</f>
        <v>15.842105263157896</v>
      </c>
      <c r="Z69" s="22">
        <f>AVERAGEIF($F$32:$F$68,"&lt;&gt;",Z32:Z68)</f>
        <v>9.8409006302371029</v>
      </c>
      <c r="AA69" s="22">
        <f>AVERAGEIF($F$32:$F$68,"&lt;&gt;",AA32:AA68)</f>
        <v>-3.9774842440724288E-2</v>
      </c>
      <c r="AB69" s="52">
        <v>9.5597975321685187</v>
      </c>
      <c r="AC69" s="22">
        <f>AVERAGEIF($F$32:$F$68,"&lt;&gt;",AC32:AC68)</f>
        <v>13.75</v>
      </c>
      <c r="AD69" s="22">
        <f>AVERAGEIF($F$32:$F$68,"&lt;&gt;",AD32:AD68)</f>
        <v>11.007473956799018</v>
      </c>
      <c r="AE69" s="22">
        <f>AVERAGEIF($F$32:$F$68,"&lt;&gt;",AE32:AE68)</f>
        <v>0.25186848919975363</v>
      </c>
      <c r="AF69" s="52">
        <v>10.23498117711291</v>
      </c>
      <c r="AG69" s="22">
        <f>AVERAGEIF($F$32:$F$68,"&lt;&gt;",AG32:AG68)</f>
        <v>13.45</v>
      </c>
      <c r="AH69" s="53">
        <f>AVERAGEIF($F$32:$F$68,"&lt;&gt;",AH32:AH68)</f>
        <v>11.34545691405944</v>
      </c>
      <c r="AI69" s="53">
        <f>AVERAGEIF($F$32:$F$68,"&lt;&gt;",AI32:AI68)</f>
        <v>0.37845058308835189</v>
      </c>
      <c r="AJ69" s="56">
        <v>10.530208844660608</v>
      </c>
      <c r="AK69" s="22"/>
      <c r="AM69" s="115">
        <v>13.45</v>
      </c>
      <c r="AN69" s="113"/>
      <c r="AO69" s="114" t="s">
        <v>35</v>
      </c>
      <c r="AP69" s="113">
        <v>10.680758843205009</v>
      </c>
      <c r="AQ69" s="113"/>
      <c r="AR69" s="112">
        <v>14.6</v>
      </c>
      <c r="AS69" s="113">
        <v>10.864736156266787</v>
      </c>
      <c r="AT69" s="112">
        <v>15.4</v>
      </c>
      <c r="AU69" s="113">
        <v>10.333225391716216</v>
      </c>
      <c r="AV69" s="112">
        <v>13.05</v>
      </c>
      <c r="AW69" s="111">
        <v>11.660031147631502</v>
      </c>
      <c r="AZ69" s="115">
        <v>15.05</v>
      </c>
      <c r="BA69" s="114" t="s">
        <v>35</v>
      </c>
      <c r="BB69" s="113">
        <v>10.031015622249839</v>
      </c>
      <c r="BC69" s="113"/>
      <c r="BD69" s="112">
        <v>15.842105263157896</v>
      </c>
      <c r="BE69" s="113">
        <v>9.8409006302371029</v>
      </c>
      <c r="BF69" s="112">
        <v>13.75</v>
      </c>
      <c r="BG69" s="113">
        <v>11.007473956799018</v>
      </c>
      <c r="BH69" s="112">
        <v>13.45</v>
      </c>
      <c r="BI69" s="111">
        <v>11.34545691405944</v>
      </c>
    </row>
    <row r="70" spans="1:61" x14ac:dyDescent="0.35">
      <c r="A70" t="s">
        <v>34</v>
      </c>
      <c r="B70" t="s">
        <v>33</v>
      </c>
      <c r="G70" s="7">
        <f>AVERAGEIF($F$32:$F$68,"",G32:G68)</f>
        <v>23.285714285714285</v>
      </c>
      <c r="H70" s="5">
        <f>AVERAGEIF($F$32:$F$68,"",H32:H68)</f>
        <v>7.6728262814780583</v>
      </c>
      <c r="I70" s="22">
        <f>AVERAGEIF($F$32:$F$68,"",I32:I68)</f>
        <v>20.692307692307693</v>
      </c>
      <c r="J70" s="22">
        <f>AVERAGEIF($F$32:$F$68,"",J32:J68)</f>
        <v>8.536600350933135</v>
      </c>
      <c r="K70" s="22">
        <f>AVERAGEIF($F$32:$F$68,"",K32:K68)</f>
        <v>-0.36584991226671648</v>
      </c>
      <c r="L70" s="56">
        <v>8.7601273794803252</v>
      </c>
      <c r="M70" s="22">
        <f>AVERAGEIF($F$32:$F$68,"",M32:M68)</f>
        <v>17.09090909090909</v>
      </c>
      <c r="N70" s="22">
        <f>AVERAGEIF($F$32:$F$68,"",N32:N68)</f>
        <v>9.363842433996318</v>
      </c>
      <c r="O70" s="22">
        <f>AVERAGEIF($F$32:$F$68,"",O32:O68)</f>
        <v>-0.15903939150092111</v>
      </c>
      <c r="P70" s="56">
        <v>9.5405233250659247</v>
      </c>
      <c r="Q70" s="22">
        <f>AVERAGEIF($F$32:$F$68,"",Q32:Q68)</f>
        <v>23.785714285714285</v>
      </c>
      <c r="R70" s="22">
        <f>AVERAGEIF($F$32:$F$68,"",R32:R68)</f>
        <v>7.4803139903250253</v>
      </c>
      <c r="S70" s="22">
        <f>AVERAGEIF($F$32:$F$68,"",S32:S68)</f>
        <v>-0.62992150241874323</v>
      </c>
      <c r="T70" s="56">
        <v>8.2909443404878651</v>
      </c>
      <c r="U70" s="22"/>
      <c r="V70" s="22"/>
      <c r="W70" s="7">
        <f>AVERAGEIF($F$32:$F$68,"",W32:W68)</f>
        <v>21</v>
      </c>
      <c r="X70" s="5">
        <f>AVERAGEIF($F$32:$F$68,"",X32:X68)</f>
        <v>7.9238459188900165</v>
      </c>
      <c r="Y70" s="22">
        <f>AVERAGEIF($F$32:$F$68,"",Y32:Y68)</f>
        <v>16.25</v>
      </c>
      <c r="Z70" s="22">
        <f>AVERAGEIF($F$32:$F$68,"",Z32:Z68)</f>
        <v>10.278423897085077</v>
      </c>
      <c r="AA70" s="22">
        <f>AVERAGEIF($F$32:$F$68,"",AA32:AA68)</f>
        <v>6.9605974271268356E-2</v>
      </c>
      <c r="AB70" s="52">
        <v>9.8655048459046686</v>
      </c>
      <c r="AC70" s="22">
        <f>AVERAGEIF($F$32:$F$68,"",AC32:AC68)</f>
        <v>20.09090909090909</v>
      </c>
      <c r="AD70" s="22">
        <f>AVERAGEIF($F$32:$F$68,"",AD32:AD68)</f>
        <v>8.0766406279291463</v>
      </c>
      <c r="AE70" s="22">
        <f>AVERAGEIF($F$32:$F$68,"",AE32:AE68)</f>
        <v>-0.48083984301771338</v>
      </c>
      <c r="AF70" s="52">
        <v>9.656565971911899</v>
      </c>
      <c r="AG70" s="22">
        <f>AVERAGEIF($F$32:$F$68,"",AG32:AG68)</f>
        <v>23.214285714285715</v>
      </c>
      <c r="AH70" s="53">
        <f>AVERAGEIF($F$32:$F$68,"",AH32:AH68)</f>
        <v>7.7292965014698947</v>
      </c>
      <c r="AI70" s="53">
        <f>AVERAGEIF($F$32:$F$68,"",AI32:AI68)</f>
        <v>-0.56767587463252678</v>
      </c>
      <c r="AJ70" s="56">
        <v>8.5003292291373302</v>
      </c>
      <c r="AK70" s="22"/>
      <c r="AM70" s="110">
        <v>23.285714285714285</v>
      </c>
      <c r="AN70" s="108"/>
      <c r="AO70" s="109" t="s">
        <v>34</v>
      </c>
      <c r="AP70" s="108">
        <v>7.6728262814780583</v>
      </c>
      <c r="AQ70" s="108"/>
      <c r="AR70" s="107">
        <v>20.692307692307693</v>
      </c>
      <c r="AS70" s="108">
        <v>8.536600350933135</v>
      </c>
      <c r="AT70" s="107">
        <v>17.09090909090909</v>
      </c>
      <c r="AU70" s="108">
        <v>9.363842433996318</v>
      </c>
      <c r="AV70" s="107">
        <v>23.785714285714285</v>
      </c>
      <c r="AW70" s="106">
        <v>7.4803139903250253</v>
      </c>
      <c r="AZ70" s="110">
        <v>21</v>
      </c>
      <c r="BA70" s="109" t="s">
        <v>34</v>
      </c>
      <c r="BB70" s="108">
        <v>7.9238459188900165</v>
      </c>
      <c r="BC70" s="108"/>
      <c r="BD70" s="107">
        <v>16.25</v>
      </c>
      <c r="BE70" s="108">
        <v>10.278423897085077</v>
      </c>
      <c r="BF70" s="107">
        <v>20.09090909090909</v>
      </c>
      <c r="BG70" s="108">
        <v>8.0766406279291463</v>
      </c>
      <c r="BH70" s="107">
        <v>23.214285714285715</v>
      </c>
      <c r="BI70" s="106">
        <v>7.7292965014698947</v>
      </c>
    </row>
    <row r="71" spans="1:61" x14ac:dyDescent="0.35">
      <c r="T71" s="3"/>
      <c r="U71" s="3"/>
      <c r="V71" s="3"/>
      <c r="AJ71" s="3"/>
      <c r="AK71" s="3"/>
    </row>
    <row r="72" spans="1:61" x14ac:dyDescent="0.35">
      <c r="T72" s="3"/>
      <c r="U72" s="3"/>
      <c r="V72" s="3"/>
      <c r="AJ72" s="3"/>
      <c r="AK72" s="3"/>
    </row>
    <row r="73" spans="1:61" x14ac:dyDescent="0.35">
      <c r="T73" s="3"/>
      <c r="U73" s="3"/>
      <c r="V73" s="3"/>
      <c r="AJ73" s="3"/>
      <c r="AK73" s="3"/>
    </row>
  </sheetData>
  <mergeCells count="25">
    <mergeCell ref="G23:T24"/>
    <mergeCell ref="W23:AJ24"/>
    <mergeCell ref="G25:H27"/>
    <mergeCell ref="I25:L27"/>
    <mergeCell ref="M25:P27"/>
    <mergeCell ref="Q25:T27"/>
    <mergeCell ref="W25:X27"/>
    <mergeCell ref="Y25:AB27"/>
    <mergeCell ref="AC25:AF27"/>
    <mergeCell ref="AG25:AJ27"/>
    <mergeCell ref="AZ26:BI27"/>
    <mergeCell ref="AR28:AS30"/>
    <mergeCell ref="AT28:AU30"/>
    <mergeCell ref="AV28:AW30"/>
    <mergeCell ref="BD28:BE30"/>
    <mergeCell ref="BF28:BG30"/>
    <mergeCell ref="BH28:BI30"/>
    <mergeCell ref="AM26:AW27"/>
    <mergeCell ref="AM28:AQ30"/>
    <mergeCell ref="AZ28:BC30"/>
    <mergeCell ref="C30:F30"/>
    <mergeCell ref="G30:G31"/>
    <mergeCell ref="H30:H31"/>
    <mergeCell ref="W30:W31"/>
    <mergeCell ref="X30:X31"/>
  </mergeCells>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09CE6-4530-4743-A1BE-BF3A2B0A1EA7}">
  <sheetPr>
    <tabColor rgb="FF84AB4C"/>
  </sheetPr>
  <dimension ref="A1:X74"/>
  <sheetViews>
    <sheetView zoomScale="58" zoomScaleNormal="75" workbookViewId="0">
      <selection activeCell="K30" sqref="K30"/>
    </sheetView>
  </sheetViews>
  <sheetFormatPr defaultColWidth="10.6640625" defaultRowHeight="15.5" x14ac:dyDescent="0.35"/>
  <cols>
    <col min="1" max="1" width="25.83203125" customWidth="1"/>
    <col min="2" max="6" width="10.83203125" customWidth="1"/>
    <col min="7" max="24" width="20.83203125" customWidth="1"/>
    <col min="25" max="29" width="16.33203125" bestFit="1" customWidth="1"/>
  </cols>
  <sheetData>
    <row r="1" spans="1:24" s="44" customFormat="1" ht="22" customHeight="1" x14ac:dyDescent="0.35">
      <c r="A1" s="68" t="s">
        <v>236</v>
      </c>
      <c r="B1" s="46"/>
      <c r="C1" s="46"/>
      <c r="D1" s="46"/>
      <c r="E1" s="46"/>
      <c r="F1" s="46"/>
      <c r="G1" s="45"/>
      <c r="H1" s="45"/>
      <c r="I1" s="45"/>
      <c r="J1" s="45"/>
      <c r="K1" s="45"/>
      <c r="L1" s="45"/>
      <c r="M1" s="45"/>
      <c r="N1" s="45"/>
      <c r="O1" s="45"/>
      <c r="P1" s="45"/>
      <c r="Q1" s="45"/>
      <c r="R1" s="45"/>
      <c r="S1" s="45"/>
      <c r="T1" s="45"/>
      <c r="U1" s="45"/>
      <c r="V1" s="45"/>
      <c r="W1" s="45"/>
      <c r="X1" s="45"/>
    </row>
    <row r="2" spans="1:24" x14ac:dyDescent="0.35">
      <c r="A2" s="16" t="s">
        <v>112</v>
      </c>
      <c r="B2" s="16"/>
      <c r="C2" s="16"/>
      <c r="D2" s="16"/>
      <c r="E2" s="16"/>
      <c r="F2" s="16"/>
      <c r="G2" s="34"/>
      <c r="H2" s="34"/>
      <c r="I2" s="34"/>
      <c r="J2" s="34"/>
      <c r="K2" s="34"/>
      <c r="L2" s="34"/>
      <c r="M2" s="34"/>
      <c r="N2" s="34"/>
      <c r="O2" s="34"/>
      <c r="P2" s="34"/>
      <c r="Q2" s="34"/>
      <c r="R2" s="34"/>
      <c r="S2" s="34"/>
      <c r="T2" s="34"/>
      <c r="U2" s="34"/>
      <c r="V2" s="34"/>
      <c r="W2" s="34"/>
      <c r="X2" s="34"/>
    </row>
    <row r="3" spans="1:24" x14ac:dyDescent="0.35">
      <c r="A3" s="43" t="s">
        <v>117</v>
      </c>
      <c r="B3" t="s">
        <v>283</v>
      </c>
    </row>
    <row r="4" spans="1:24" x14ac:dyDescent="0.35">
      <c r="A4" s="43" t="s">
        <v>261</v>
      </c>
      <c r="B4" t="s">
        <v>262</v>
      </c>
    </row>
    <row r="5" spans="1:24" x14ac:dyDescent="0.35">
      <c r="A5" s="149" t="s">
        <v>241</v>
      </c>
      <c r="B5" t="s">
        <v>177</v>
      </c>
    </row>
    <row r="6" spans="1:24" x14ac:dyDescent="0.35">
      <c r="A6" s="138" t="s">
        <v>255</v>
      </c>
      <c r="B6" t="s">
        <v>258</v>
      </c>
    </row>
    <row r="7" spans="1:24" x14ac:dyDescent="0.35">
      <c r="A7" s="39" t="s">
        <v>260</v>
      </c>
      <c r="B7" t="s">
        <v>235</v>
      </c>
    </row>
    <row r="8" spans="1:24" x14ac:dyDescent="0.35">
      <c r="A8" s="36" t="s">
        <v>114</v>
      </c>
      <c r="B8" s="38">
        <v>1</v>
      </c>
    </row>
    <row r="9" spans="1:24" x14ac:dyDescent="0.35">
      <c r="A9" s="36" t="s">
        <v>28</v>
      </c>
      <c r="B9" t="s">
        <v>296</v>
      </c>
    </row>
    <row r="10" spans="1:24" x14ac:dyDescent="0.35">
      <c r="A10" s="36" t="s">
        <v>114</v>
      </c>
      <c r="B10" s="38">
        <v>0.8</v>
      </c>
    </row>
    <row r="11" spans="1:24" x14ac:dyDescent="0.35">
      <c r="A11" s="36" t="s">
        <v>27</v>
      </c>
      <c r="B11" t="s">
        <v>297</v>
      </c>
      <c r="C11" s="41"/>
      <c r="D11" s="41"/>
      <c r="E11" s="41"/>
      <c r="F11" s="41"/>
      <c r="G11" s="41"/>
      <c r="H11" s="41"/>
      <c r="I11" s="41"/>
      <c r="J11" s="41"/>
      <c r="K11" s="41"/>
      <c r="L11" s="41"/>
      <c r="M11" s="41"/>
      <c r="N11" s="41"/>
      <c r="O11" s="40"/>
      <c r="P11" s="41"/>
      <c r="Q11" s="41"/>
      <c r="R11" s="41"/>
      <c r="S11" s="41"/>
      <c r="T11" s="41"/>
      <c r="U11" s="41"/>
      <c r="V11" s="41"/>
      <c r="W11" s="41"/>
      <c r="X11" s="40"/>
    </row>
    <row r="12" spans="1:24" x14ac:dyDescent="0.35">
      <c r="A12" s="36" t="s">
        <v>114</v>
      </c>
      <c r="B12" s="38">
        <v>0.2</v>
      </c>
      <c r="C12" s="37"/>
      <c r="D12" s="37"/>
      <c r="E12" s="37"/>
      <c r="F12" s="37"/>
      <c r="G12" s="37"/>
      <c r="H12" s="37"/>
      <c r="I12" s="37"/>
      <c r="J12" s="37"/>
      <c r="K12" s="37"/>
      <c r="L12" s="37"/>
      <c r="M12" s="37"/>
      <c r="N12" s="37"/>
      <c r="O12" s="37"/>
      <c r="P12" s="37"/>
      <c r="Q12" s="37"/>
      <c r="R12" s="37"/>
      <c r="S12" s="37"/>
      <c r="T12" s="37"/>
      <c r="U12" s="37"/>
      <c r="V12" s="37"/>
      <c r="W12" s="37"/>
      <c r="X12" s="37"/>
    </row>
    <row r="13" spans="1:24" x14ac:dyDescent="0.35">
      <c r="A13" s="36" t="s">
        <v>113</v>
      </c>
      <c r="B13" s="24" t="s">
        <v>246</v>
      </c>
      <c r="C13" s="24"/>
      <c r="D13" s="24"/>
      <c r="E13" s="24"/>
      <c r="F13" s="24"/>
      <c r="G13" s="24"/>
      <c r="H13" s="24"/>
      <c r="I13" s="24"/>
      <c r="J13" s="24"/>
      <c r="K13" s="24"/>
      <c r="L13" s="24"/>
      <c r="M13" s="24"/>
      <c r="N13" s="24"/>
      <c r="O13" s="24"/>
      <c r="P13" s="24"/>
      <c r="Q13" s="24"/>
      <c r="R13" s="24"/>
      <c r="S13" s="24"/>
      <c r="T13" s="24"/>
      <c r="U13" s="24"/>
      <c r="V13" s="24"/>
      <c r="W13" s="24"/>
      <c r="X13" s="24"/>
    </row>
    <row r="14" spans="1:24" x14ac:dyDescent="0.35">
      <c r="C14" s="24"/>
      <c r="D14" s="24"/>
      <c r="E14" s="24"/>
      <c r="F14" s="24"/>
      <c r="G14" s="24"/>
      <c r="H14" s="24"/>
      <c r="I14" s="75"/>
      <c r="J14" s="34"/>
      <c r="K14" s="75"/>
      <c r="L14" s="24"/>
      <c r="M14" s="24"/>
      <c r="N14" s="34"/>
      <c r="O14" s="34"/>
      <c r="P14" s="24"/>
      <c r="Q14" s="24"/>
      <c r="R14" s="75"/>
      <c r="S14" s="34"/>
      <c r="T14" s="75"/>
      <c r="U14" s="75"/>
      <c r="V14" s="34"/>
      <c r="W14" s="75"/>
      <c r="X14" s="34"/>
    </row>
    <row r="15" spans="1:24" x14ac:dyDescent="0.35">
      <c r="C15" s="24"/>
      <c r="D15" s="24"/>
      <c r="E15" s="24"/>
      <c r="F15" s="24"/>
      <c r="G15" s="24"/>
      <c r="H15" s="24"/>
      <c r="I15" s="75"/>
      <c r="J15" s="34"/>
      <c r="K15" s="75"/>
      <c r="L15" s="24"/>
      <c r="M15" s="24"/>
      <c r="N15" s="34"/>
      <c r="O15" s="34"/>
      <c r="P15" s="24"/>
      <c r="Q15" s="24"/>
      <c r="R15" s="75"/>
      <c r="S15" s="34"/>
      <c r="T15" s="75"/>
      <c r="U15" s="75"/>
      <c r="V15" s="34"/>
      <c r="W15" s="75"/>
      <c r="X15" s="34"/>
    </row>
    <row r="16" spans="1:24" x14ac:dyDescent="0.35">
      <c r="C16" s="24"/>
      <c r="D16" s="24"/>
      <c r="E16" s="24"/>
      <c r="F16" s="24"/>
      <c r="G16" s="24"/>
      <c r="H16" s="24"/>
      <c r="I16" s="75"/>
      <c r="J16" s="34"/>
      <c r="K16" s="75"/>
      <c r="L16" s="24"/>
      <c r="M16" s="24"/>
      <c r="N16" s="34"/>
      <c r="O16" s="34"/>
      <c r="P16" s="24"/>
      <c r="Q16" s="24"/>
      <c r="R16" s="75"/>
      <c r="S16" s="34"/>
      <c r="T16" s="75"/>
      <c r="U16" s="75"/>
      <c r="V16" s="34"/>
      <c r="W16" s="75"/>
      <c r="X16" s="34"/>
    </row>
    <row r="17" spans="1:24" x14ac:dyDescent="0.35">
      <c r="C17" s="24"/>
      <c r="D17" s="24"/>
      <c r="E17" s="24"/>
      <c r="F17" s="24"/>
      <c r="G17" s="241" t="s">
        <v>236</v>
      </c>
      <c r="H17" s="241"/>
      <c r="I17" s="241"/>
      <c r="J17" s="241"/>
      <c r="K17" s="241"/>
      <c r="L17" s="241"/>
      <c r="M17" s="241"/>
      <c r="N17" s="241"/>
      <c r="O17" s="22"/>
      <c r="P17" s="241" t="s">
        <v>236</v>
      </c>
      <c r="Q17" s="241"/>
      <c r="R17" s="241"/>
      <c r="S17" s="241"/>
      <c r="T17" s="241"/>
      <c r="U17" s="241"/>
      <c r="V17" s="241"/>
      <c r="W17" s="241"/>
      <c r="X17" s="22"/>
    </row>
    <row r="18" spans="1:24" x14ac:dyDescent="0.35">
      <c r="C18" s="24"/>
      <c r="D18" s="24"/>
      <c r="E18" s="24"/>
      <c r="F18" s="24"/>
      <c r="G18" s="236" t="s">
        <v>112</v>
      </c>
      <c r="H18" s="236"/>
      <c r="I18" s="236"/>
      <c r="J18" s="236"/>
      <c r="K18" s="236"/>
      <c r="L18" s="236"/>
      <c r="M18" s="236"/>
      <c r="N18" s="236"/>
      <c r="O18" s="24"/>
      <c r="P18" s="236" t="s">
        <v>111</v>
      </c>
      <c r="Q18" s="236"/>
      <c r="R18" s="236"/>
      <c r="S18" s="236"/>
      <c r="T18" s="236"/>
      <c r="U18" s="236"/>
      <c r="V18" s="236"/>
      <c r="W18" s="236"/>
      <c r="X18" s="24"/>
    </row>
    <row r="19" spans="1:24" x14ac:dyDescent="0.35">
      <c r="C19" s="24"/>
      <c r="D19" s="24"/>
      <c r="E19" s="24"/>
      <c r="F19" s="24"/>
      <c r="G19" s="24"/>
      <c r="H19" s="24"/>
      <c r="I19" s="24"/>
      <c r="J19" s="24"/>
      <c r="L19" s="24"/>
      <c r="M19" s="24"/>
      <c r="P19" s="24"/>
      <c r="Q19" s="24"/>
      <c r="R19" s="24"/>
      <c r="S19" s="24"/>
      <c r="U19" s="24"/>
      <c r="V19" s="24"/>
    </row>
    <row r="20" spans="1:24" x14ac:dyDescent="0.35">
      <c r="C20" s="24"/>
      <c r="D20" s="24"/>
      <c r="E20" s="24"/>
      <c r="F20" s="24"/>
      <c r="G20" s="137" t="s">
        <v>256</v>
      </c>
      <c r="H20" s="85"/>
      <c r="I20" s="24"/>
      <c r="J20" s="24"/>
      <c r="L20" s="24"/>
      <c r="M20" s="24"/>
      <c r="P20" s="137" t="s">
        <v>257</v>
      </c>
      <c r="Q20" s="85"/>
      <c r="R20" s="24"/>
      <c r="S20" s="24"/>
      <c r="U20" s="24"/>
      <c r="V20" s="24"/>
    </row>
    <row r="21" spans="1:24" x14ac:dyDescent="0.35">
      <c r="C21" s="24"/>
      <c r="D21" s="24"/>
      <c r="E21" s="24"/>
      <c r="F21" s="24"/>
      <c r="G21" s="144" t="s">
        <v>255</v>
      </c>
      <c r="H21" s="145" t="s">
        <v>32</v>
      </c>
      <c r="I21" s="143" t="s">
        <v>32</v>
      </c>
      <c r="J21" s="26" t="s">
        <v>31</v>
      </c>
      <c r="K21" s="28" t="s">
        <v>30</v>
      </c>
      <c r="L21" s="146" t="s">
        <v>32</v>
      </c>
      <c r="M21" s="147" t="s">
        <v>31</v>
      </c>
      <c r="N21" s="25" t="s">
        <v>30</v>
      </c>
      <c r="O21" s="24"/>
      <c r="P21" s="144" t="s">
        <v>255</v>
      </c>
      <c r="Q21" s="145" t="s">
        <v>32</v>
      </c>
      <c r="R21" s="148" t="s">
        <v>32</v>
      </c>
      <c r="S21" s="26" t="s">
        <v>31</v>
      </c>
      <c r="T21" s="28" t="s">
        <v>30</v>
      </c>
      <c r="U21" s="143" t="s">
        <v>32</v>
      </c>
      <c r="V21" s="26" t="s">
        <v>31</v>
      </c>
      <c r="W21" s="25" t="s">
        <v>30</v>
      </c>
      <c r="X21" s="24"/>
    </row>
    <row r="22" spans="1:24" x14ac:dyDescent="0.35">
      <c r="C22" s="24"/>
      <c r="D22" s="24"/>
      <c r="E22" s="24"/>
      <c r="F22" s="24"/>
      <c r="G22" s="24"/>
      <c r="H22" s="23">
        <v>1</v>
      </c>
      <c r="I22" s="7">
        <v>0.8</v>
      </c>
      <c r="J22" s="22">
        <f>_xlfn.STDEV.P(K27:K63)</f>
        <v>0.18329890891547843</v>
      </c>
      <c r="K22" s="22">
        <f>AVERAGE(K27:K63)</f>
        <v>0.25987364058911161</v>
      </c>
      <c r="L22" s="88">
        <v>0.2</v>
      </c>
      <c r="M22" s="88">
        <f>_xlfn.STDEV.P(N27:N63)</f>
        <v>0.13472203291565968</v>
      </c>
      <c r="N22" s="5">
        <f>AVERAGE(N27:N63)</f>
        <v>-7.9446064007629106E-3</v>
      </c>
      <c r="O22" s="22"/>
      <c r="P22" s="24"/>
      <c r="Q22" s="23">
        <v>1</v>
      </c>
      <c r="R22" s="88">
        <v>0.8</v>
      </c>
      <c r="S22" s="22">
        <f>_xlfn.STDEV.P(T27:T63)</f>
        <v>0.26638042455727923</v>
      </c>
      <c r="T22" s="22">
        <f>AVERAGE(T27:T63)</f>
        <v>0.32241084889705723</v>
      </c>
      <c r="U22" s="7">
        <v>0.2</v>
      </c>
      <c r="V22" s="22">
        <f>_xlfn.STDEV.P(W27:W63)</f>
        <v>0.31332944697596438</v>
      </c>
      <c r="W22" s="5">
        <f>AVERAGE(W27:W63)</f>
        <v>2.634397594657065E-2</v>
      </c>
      <c r="X22" s="22"/>
    </row>
    <row r="23" spans="1:24" ht="16" customHeight="1" x14ac:dyDescent="0.35">
      <c r="A23" s="21" t="s">
        <v>110</v>
      </c>
      <c r="B23" s="21"/>
      <c r="C23" s="21"/>
      <c r="D23" s="21"/>
      <c r="E23" s="21"/>
      <c r="F23" s="21"/>
      <c r="G23" s="246" t="s">
        <v>259</v>
      </c>
      <c r="H23" s="244" t="s">
        <v>281</v>
      </c>
      <c r="I23" s="238" t="s">
        <v>28</v>
      </c>
      <c r="J23" s="239"/>
      <c r="K23" s="239"/>
      <c r="L23" s="238" t="s">
        <v>27</v>
      </c>
      <c r="M23" s="239"/>
      <c r="N23" s="240"/>
      <c r="O23" s="129"/>
      <c r="P23" s="233" t="s">
        <v>259</v>
      </c>
      <c r="Q23" s="244" t="s">
        <v>281</v>
      </c>
      <c r="R23" s="238" t="s">
        <v>28</v>
      </c>
      <c r="S23" s="239"/>
      <c r="T23" s="239"/>
      <c r="U23" s="238" t="s">
        <v>27</v>
      </c>
      <c r="V23" s="239"/>
      <c r="W23" s="240"/>
      <c r="X23" s="129"/>
    </row>
    <row r="24" spans="1:24" x14ac:dyDescent="0.35">
      <c r="C24" s="129"/>
      <c r="D24" s="129"/>
      <c r="E24" s="129"/>
      <c r="F24" s="129"/>
      <c r="G24" s="246"/>
      <c r="H24" s="244"/>
      <c r="I24" s="237" t="s">
        <v>235</v>
      </c>
      <c r="J24" s="204"/>
      <c r="K24" s="208"/>
      <c r="L24" s="237" t="s">
        <v>235</v>
      </c>
      <c r="M24" s="243"/>
      <c r="N24" s="208"/>
      <c r="O24" s="129"/>
      <c r="P24" s="233"/>
      <c r="Q24" s="244"/>
      <c r="R24" s="243" t="s">
        <v>235</v>
      </c>
      <c r="S24" s="204"/>
      <c r="T24" s="208"/>
      <c r="U24" s="237" t="s">
        <v>235</v>
      </c>
      <c r="V24" s="204"/>
      <c r="W24" s="208"/>
      <c r="X24" s="129"/>
    </row>
    <row r="25" spans="1:24" x14ac:dyDescent="0.35">
      <c r="C25" s="204" t="s">
        <v>23</v>
      </c>
      <c r="D25" s="204"/>
      <c r="E25" s="204"/>
      <c r="F25" s="204"/>
      <c r="G25" s="246"/>
      <c r="H25" s="244"/>
      <c r="I25" s="237" t="s">
        <v>132</v>
      </c>
      <c r="J25" s="204"/>
      <c r="K25" s="208"/>
      <c r="L25" s="237" t="s">
        <v>21</v>
      </c>
      <c r="M25" s="243"/>
      <c r="N25" s="208"/>
      <c r="O25" s="129"/>
      <c r="P25" s="233"/>
      <c r="Q25" s="244"/>
      <c r="R25" s="243">
        <v>2015</v>
      </c>
      <c r="S25" s="204"/>
      <c r="T25" s="208"/>
      <c r="U25" s="237" t="s">
        <v>15</v>
      </c>
      <c r="V25" s="204"/>
      <c r="W25" s="208"/>
      <c r="X25" s="129"/>
    </row>
    <row r="26" spans="1:24" x14ac:dyDescent="0.35">
      <c r="A26" s="18" t="s">
        <v>12</v>
      </c>
      <c r="B26" s="18" t="s">
        <v>11</v>
      </c>
      <c r="C26" s="18" t="s">
        <v>10</v>
      </c>
      <c r="D26" s="18" t="s">
        <v>9</v>
      </c>
      <c r="E26" s="18" t="s">
        <v>8</v>
      </c>
      <c r="F26" s="18" t="s">
        <v>7</v>
      </c>
      <c r="G26" s="247"/>
      <c r="H26" s="245"/>
      <c r="I26" s="49" t="s">
        <v>6</v>
      </c>
      <c r="J26" s="18" t="s">
        <v>5</v>
      </c>
      <c r="K26" s="17" t="s">
        <v>4</v>
      </c>
      <c r="L26" s="49" t="s">
        <v>6</v>
      </c>
      <c r="M26" s="18" t="s">
        <v>5</v>
      </c>
      <c r="N26" s="17" t="s">
        <v>4</v>
      </c>
      <c r="P26" s="242"/>
      <c r="Q26" s="245"/>
      <c r="R26" s="18" t="s">
        <v>6</v>
      </c>
      <c r="S26" s="18" t="s">
        <v>5</v>
      </c>
      <c r="T26" s="17" t="s">
        <v>4</v>
      </c>
      <c r="U26" s="49" t="s">
        <v>6</v>
      </c>
      <c r="V26" s="18" t="s">
        <v>5</v>
      </c>
      <c r="W26" s="17" t="s">
        <v>4</v>
      </c>
    </row>
    <row r="27" spans="1:24" x14ac:dyDescent="0.35">
      <c r="A27" t="s">
        <v>109</v>
      </c>
      <c r="B27" t="s">
        <v>108</v>
      </c>
      <c r="C27" t="s">
        <v>3</v>
      </c>
      <c r="E27" t="s">
        <v>3</v>
      </c>
      <c r="F27" t="s">
        <v>3</v>
      </c>
      <c r="G27" s="6">
        <f>IF(H27="ND","ND",(H27*$H$22))</f>
        <v>5.3074824597432961</v>
      </c>
      <c r="H27" s="141">
        <f t="shared" ref="H27:H63" si="0">IF(I27="ND","ND",(I27*$I$22)+IF(L27="ND","ND",(L27*$L$22)))</f>
        <v>5.3074824597432961</v>
      </c>
      <c r="I27" s="47">
        <f t="shared" ref="I27:I63" si="1">IF(K27="ND","ND",MIN(MAX((K27-$K$22)/$J$22,-2.5),2.5)*4+10)</f>
        <v>5.2269715461057551</v>
      </c>
      <c r="J27" s="3">
        <f t="shared" ref="J27:J63" si="2">IF(K27="ND","ND",(K27-$K$22)/$J$22)</f>
        <v>-1.1932571134735612</v>
      </c>
      <c r="K27" s="2">
        <v>4.1150913633774613E-2</v>
      </c>
      <c r="L27" s="47">
        <f t="shared" ref="L27:L63" si="3">IF(N27="ND","ND",MIN(MAX((N27-$N$22)/$M$22,-2.5),2.5)*4+10)</f>
        <v>5.6295261142934567</v>
      </c>
      <c r="M27" s="3">
        <f t="shared" ref="M27:M63" si="4">IF(N27="ND","ND",(N27-$N$22)/$M$22)</f>
        <v>-1.0926184714266358</v>
      </c>
      <c r="N27" s="2">
        <v>-0.15514438807255992</v>
      </c>
      <c r="O27" s="3"/>
      <c r="P27" s="6">
        <f>IF(Q27="ND","ND",(Q27*$Q$22))</f>
        <v>6.4201425098625569</v>
      </c>
      <c r="Q27" s="142">
        <f>IF(R27="ND","ND",(R27*$R$22)+IF(U27="ND","ND",(U27*$U$22)))</f>
        <v>6.4201425098625569</v>
      </c>
      <c r="R27" s="47">
        <f t="shared" ref="R27:R63" si="5">IF(T27="ND","ND",MIN(MAX((T27-$T$22)/$S$22,-2.5),2.5)*4+10)</f>
        <v>6.3714907952183264</v>
      </c>
      <c r="S27" s="3">
        <f t="shared" ref="S27:S63" si="6">IF(T27="ND","ND",(T27-$T$22)/$S$22)</f>
        <v>-0.90712730119541851</v>
      </c>
      <c r="T27" s="2">
        <v>8.0769893277122751E-2</v>
      </c>
      <c r="U27" s="47">
        <f t="shared" ref="U27:U63" si="7">IF(W27="ND","ND",MIN(MAX((W27-$W$22)/$V$22,-2.5),2.5)*4+10)</f>
        <v>6.6147493684394778</v>
      </c>
      <c r="V27" s="3">
        <f t="shared" ref="V27:V63" si="8">IF(W27="ND","ND",(W27-$W$22)/$V$22)</f>
        <v>-0.84631265789013055</v>
      </c>
      <c r="W27" s="2">
        <v>-0.23883070111890248</v>
      </c>
      <c r="X27" s="3"/>
    </row>
    <row r="28" spans="1:24" x14ac:dyDescent="0.35">
      <c r="A28" t="s">
        <v>107</v>
      </c>
      <c r="B28" t="s">
        <v>106</v>
      </c>
      <c r="C28" t="s">
        <v>3</v>
      </c>
      <c r="D28" t="s">
        <v>3</v>
      </c>
      <c r="E28" t="s">
        <v>3</v>
      </c>
      <c r="F28" t="s">
        <v>3</v>
      </c>
      <c r="G28" s="6">
        <f>IF(H28="ND","ND",(H28*$H$22))</f>
        <v>10.826238542539251</v>
      </c>
      <c r="H28" s="141">
        <f t="shared" si="0"/>
        <v>10.826238542539251</v>
      </c>
      <c r="I28" s="47">
        <f t="shared" si="1"/>
        <v>11.298209338857422</v>
      </c>
      <c r="J28" s="3">
        <f t="shared" si="2"/>
        <v>0.32455233471435541</v>
      </c>
      <c r="K28" s="2">
        <v>0.31936372942822411</v>
      </c>
      <c r="L28" s="47">
        <f t="shared" si="3"/>
        <v>8.9383553572665555</v>
      </c>
      <c r="M28" s="3">
        <f t="shared" si="4"/>
        <v>-0.26541116068336135</v>
      </c>
      <c r="N28" s="2">
        <v>-4.370133752653016E-2</v>
      </c>
      <c r="O28" s="3"/>
      <c r="P28" s="6">
        <f t="shared" ref="P28:P65" si="9">IF(Q28="ND","ND",(Q28*$Q$22))</f>
        <v>10.479881222885108</v>
      </c>
      <c r="Q28" s="142">
        <f>IF(R28="ND","ND",(R28*$R$22)+IF(U28="ND","ND",(U28*$U$22)))</f>
        <v>10.479881222885108</v>
      </c>
      <c r="R28" s="47">
        <f t="shared" si="5"/>
        <v>10.892790946769811</v>
      </c>
      <c r="S28" s="3">
        <f t="shared" si="6"/>
        <v>0.22319773669245285</v>
      </c>
      <c r="T28" s="2">
        <v>0.38186635675741665</v>
      </c>
      <c r="U28" s="47">
        <f t="shared" si="7"/>
        <v>8.8282423273463024</v>
      </c>
      <c r="V28" s="3">
        <f t="shared" si="8"/>
        <v>-0.29293941816342428</v>
      </c>
      <c r="W28" s="2">
        <v>-6.5442569944035855E-2</v>
      </c>
      <c r="X28" s="3"/>
    </row>
    <row r="29" spans="1:24" x14ac:dyDescent="0.35">
      <c r="A29" t="s">
        <v>105</v>
      </c>
      <c r="B29" t="s">
        <v>104</v>
      </c>
      <c r="C29" t="s">
        <v>3</v>
      </c>
      <c r="D29" t="s">
        <v>3</v>
      </c>
      <c r="E29" t="s">
        <v>3</v>
      </c>
      <c r="G29" s="6">
        <f t="shared" ref="G29:G65" si="10">IF(H29="ND","ND",(H29*$H$22))</f>
        <v>16.377344619231632</v>
      </c>
      <c r="H29" s="141">
        <f t="shared" si="0"/>
        <v>16.377344619231632</v>
      </c>
      <c r="I29" s="47">
        <f t="shared" si="1"/>
        <v>17.444621880422531</v>
      </c>
      <c r="J29" s="3">
        <f t="shared" si="2"/>
        <v>1.8611554701056323</v>
      </c>
      <c r="K29" s="2">
        <v>0.60102140758154832</v>
      </c>
      <c r="L29" s="47">
        <f t="shared" si="3"/>
        <v>12.108235574468033</v>
      </c>
      <c r="M29" s="3">
        <f t="shared" si="4"/>
        <v>0.52705889361700842</v>
      </c>
      <c r="N29" s="2">
        <v>6.3061839213598869E-2</v>
      </c>
      <c r="O29" s="3"/>
      <c r="P29" s="6">
        <f t="shared" si="9"/>
        <v>11.81970648342913</v>
      </c>
      <c r="Q29" s="142">
        <f>IF(R29="ND","ND",(R29*$R$22)+IF(U29="ND","ND",(U29*$U$22)))</f>
        <v>11.81970648342913</v>
      </c>
      <c r="R29" s="47">
        <f t="shared" si="5"/>
        <v>11.806089039751633</v>
      </c>
      <c r="S29" s="3">
        <f t="shared" si="6"/>
        <v>0.4515222599379084</v>
      </c>
      <c r="T29" s="2">
        <v>0.44268754019637946</v>
      </c>
      <c r="U29" s="47">
        <f t="shared" si="7"/>
        <v>11.874176258139114</v>
      </c>
      <c r="V29" s="3">
        <f t="shared" si="8"/>
        <v>0.46854406453477848</v>
      </c>
      <c r="W29" s="2">
        <v>0.17315262857112335</v>
      </c>
      <c r="X29" s="3"/>
    </row>
    <row r="30" spans="1:24" x14ac:dyDescent="0.35">
      <c r="A30" t="s">
        <v>103</v>
      </c>
      <c r="B30" t="s">
        <v>102</v>
      </c>
      <c r="C30" t="s">
        <v>77</v>
      </c>
      <c r="E30" t="s">
        <v>1</v>
      </c>
      <c r="F30" t="s">
        <v>3</v>
      </c>
      <c r="G30" s="6">
        <f t="shared" si="10"/>
        <v>8.9523176167004355</v>
      </c>
      <c r="H30" s="141">
        <f t="shared" si="0"/>
        <v>8.9523176167004355</v>
      </c>
      <c r="I30" s="47">
        <f t="shared" si="1"/>
        <v>8.8082531834116224</v>
      </c>
      <c r="J30" s="3">
        <f t="shared" si="2"/>
        <v>-0.2979367041470945</v>
      </c>
      <c r="K30" s="2">
        <v>0.20526216779307549</v>
      </c>
      <c r="L30" s="47">
        <f t="shared" si="3"/>
        <v>9.5285753498556858</v>
      </c>
      <c r="M30" s="3">
        <f t="shared" si="4"/>
        <v>-0.11785616253607867</v>
      </c>
      <c r="N30" s="2">
        <v>-2.3822428209261837E-2</v>
      </c>
      <c r="O30" s="3"/>
      <c r="P30" s="6">
        <f t="shared" si="9"/>
        <v>8.6088834550301438</v>
      </c>
      <c r="Q30" s="142">
        <f>IF(R30="ND","ND",(R30*$R$22)+IF(U30="ND","ND",(U30*$U$22)))</f>
        <v>8.6088834550301438</v>
      </c>
      <c r="R30" s="47">
        <f t="shared" si="5"/>
        <v>8.47208821240541</v>
      </c>
      <c r="S30" s="3">
        <f t="shared" si="6"/>
        <v>-0.38197794689864739</v>
      </c>
      <c r="T30" s="2">
        <v>0.22065940123067768</v>
      </c>
      <c r="U30" s="47">
        <f t="shared" si="7"/>
        <v>9.1560644255290757</v>
      </c>
      <c r="V30" s="3">
        <f t="shared" si="8"/>
        <v>-0.21098389361773115</v>
      </c>
      <c r="W30" s="2">
        <v>-3.9763490761508757E-2</v>
      </c>
      <c r="X30" s="3"/>
    </row>
    <row r="31" spans="1:24" x14ac:dyDescent="0.35">
      <c r="A31" t="s">
        <v>101</v>
      </c>
      <c r="B31" t="s">
        <v>100</v>
      </c>
      <c r="C31" t="s">
        <v>3</v>
      </c>
      <c r="E31" t="s">
        <v>3</v>
      </c>
      <c r="F31" t="s">
        <v>3</v>
      </c>
      <c r="G31" s="6">
        <f t="shared" si="10"/>
        <v>10.986529708403232</v>
      </c>
      <c r="H31" s="141">
        <f t="shared" si="0"/>
        <v>10.986529708403232</v>
      </c>
      <c r="I31" s="47">
        <f t="shared" si="1"/>
        <v>11.081634563576591</v>
      </c>
      <c r="J31" s="3">
        <f t="shared" si="2"/>
        <v>0.27040864089414784</v>
      </c>
      <c r="K31" s="2">
        <v>0.30943924942632633</v>
      </c>
      <c r="L31" s="47">
        <f t="shared" si="3"/>
        <v>10.606110287709795</v>
      </c>
      <c r="M31" s="3">
        <f t="shared" si="4"/>
        <v>0.15152757192744865</v>
      </c>
      <c r="N31" s="2">
        <v>1.2469496132076818E-2</v>
      </c>
      <c r="O31" s="3"/>
      <c r="P31" s="6">
        <f t="shared" si="9"/>
        <v>9.3051307234566103</v>
      </c>
      <c r="Q31" s="142">
        <f>IF(R31="ND","ND",(R31*$R$22)+IF(U31="ND","ND",(U31*$U$22)))</f>
        <v>9.3051307234566103</v>
      </c>
      <c r="R31" s="47">
        <f t="shared" si="5"/>
        <v>9.5260442930094094</v>
      </c>
      <c r="S31" s="3">
        <f t="shared" si="6"/>
        <v>-0.11848892674764772</v>
      </c>
      <c r="T31" s="2">
        <v>0.29084771828468248</v>
      </c>
      <c r="U31" s="47">
        <f t="shared" si="7"/>
        <v>8.4214764452454069</v>
      </c>
      <c r="V31" s="3">
        <f t="shared" si="8"/>
        <v>-0.39463088868864821</v>
      </c>
      <c r="W31" s="2">
        <v>-9.7305502165876856E-2</v>
      </c>
      <c r="X31" s="3"/>
    </row>
    <row r="32" spans="1:24" x14ac:dyDescent="0.35">
      <c r="A32" t="s">
        <v>99</v>
      </c>
      <c r="B32" t="s">
        <v>98</v>
      </c>
      <c r="C32" t="s">
        <v>3</v>
      </c>
      <c r="E32" t="s">
        <v>2</v>
      </c>
      <c r="F32" t="s">
        <v>3</v>
      </c>
      <c r="G32" s="6">
        <f t="shared" si="10"/>
        <v>6.5643294184592706</v>
      </c>
      <c r="H32" s="141">
        <f t="shared" si="0"/>
        <v>6.5643294184592706</v>
      </c>
      <c r="I32" s="47">
        <f t="shared" si="1"/>
        <v>4.6693886223683876</v>
      </c>
      <c r="J32" s="3">
        <f t="shared" si="2"/>
        <v>-1.3326528444079031</v>
      </c>
      <c r="K32" s="2">
        <v>1.5599828246034109E-2</v>
      </c>
      <c r="L32" s="47">
        <f t="shared" si="3"/>
        <v>14.1440926028228</v>
      </c>
      <c r="M32" s="3">
        <f t="shared" si="4"/>
        <v>1.0360231507057001</v>
      </c>
      <c r="N32" s="2">
        <v>0.13163053860999585</v>
      </c>
      <c r="O32" s="3"/>
      <c r="P32" s="6">
        <f t="shared" si="9"/>
        <v>4.2411867847908189</v>
      </c>
      <c r="Q32" s="142">
        <f>IF(R32="ND","ND",(R32*$R$22))</f>
        <v>4.2411867847908189</v>
      </c>
      <c r="R32" s="47">
        <f t="shared" si="5"/>
        <v>5.3014834809885238</v>
      </c>
      <c r="S32" s="3">
        <f t="shared" si="6"/>
        <v>-1.174629129752869</v>
      </c>
      <c r="T32" s="2">
        <v>9.5126426161405153E-3</v>
      </c>
      <c r="U32" s="47" t="str">
        <f t="shared" si="7"/>
        <v>ND</v>
      </c>
      <c r="V32" s="3" t="str">
        <f t="shared" si="8"/>
        <v>ND</v>
      </c>
      <c r="W32" s="2" t="s">
        <v>0</v>
      </c>
      <c r="X32" s="3"/>
    </row>
    <row r="33" spans="1:24" x14ac:dyDescent="0.35">
      <c r="A33" t="s">
        <v>97</v>
      </c>
      <c r="B33" t="s">
        <v>96</v>
      </c>
      <c r="C33" t="s">
        <v>77</v>
      </c>
      <c r="E33" t="s">
        <v>1</v>
      </c>
      <c r="F33" t="s">
        <v>3</v>
      </c>
      <c r="G33" s="6">
        <f t="shared" si="10"/>
        <v>8.9968561735328336</v>
      </c>
      <c r="H33" s="141">
        <f t="shared" si="0"/>
        <v>8.9968561735328336</v>
      </c>
      <c r="I33" s="47">
        <f t="shared" si="1"/>
        <v>8.11593585178559</v>
      </c>
      <c r="J33" s="3">
        <f t="shared" si="2"/>
        <v>-0.47101603705360229</v>
      </c>
      <c r="K33" s="2">
        <v>0.17353691491549375</v>
      </c>
      <c r="L33" s="47">
        <f t="shared" si="3"/>
        <v>12.520537460521808</v>
      </c>
      <c r="M33" s="3">
        <f t="shared" si="4"/>
        <v>0.63013436513045185</v>
      </c>
      <c r="N33" s="2">
        <v>7.6948376279630137E-2</v>
      </c>
      <c r="O33" s="3"/>
      <c r="P33" s="6">
        <f t="shared" si="9"/>
        <v>5.6766565429137037</v>
      </c>
      <c r="Q33" s="142">
        <f>IF(R33="ND","ND",(R33*$R$22))</f>
        <v>5.6766565429137037</v>
      </c>
      <c r="R33" s="47">
        <f t="shared" si="5"/>
        <v>7.095820678642129</v>
      </c>
      <c r="S33" s="3">
        <f t="shared" si="6"/>
        <v>-0.72604483033946776</v>
      </c>
      <c r="T33" s="2">
        <v>0.12900671874361205</v>
      </c>
      <c r="U33" s="47" t="str">
        <f t="shared" si="7"/>
        <v>ND</v>
      </c>
      <c r="V33" s="3" t="str">
        <f t="shared" si="8"/>
        <v>ND</v>
      </c>
      <c r="W33" s="2" t="s">
        <v>0</v>
      </c>
      <c r="X33" s="3"/>
    </row>
    <row r="34" spans="1:24" x14ac:dyDescent="0.35">
      <c r="A34" t="s">
        <v>95</v>
      </c>
      <c r="B34" t="s">
        <v>94</v>
      </c>
      <c r="C34" t="s">
        <v>3</v>
      </c>
      <c r="D34" t="s">
        <v>3</v>
      </c>
      <c r="E34" t="s">
        <v>3</v>
      </c>
      <c r="G34" s="6">
        <f t="shared" si="10"/>
        <v>12.786022908672615</v>
      </c>
      <c r="H34" s="141">
        <f t="shared" si="0"/>
        <v>12.786022908672615</v>
      </c>
      <c r="I34" s="47">
        <f t="shared" si="1"/>
        <v>12.717907150361315</v>
      </c>
      <c r="J34" s="3">
        <f t="shared" si="2"/>
        <v>0.67947678759032859</v>
      </c>
      <c r="K34" s="2">
        <v>0.38442099438781313</v>
      </c>
      <c r="L34" s="47">
        <f t="shared" si="3"/>
        <v>13.058485941917809</v>
      </c>
      <c r="M34" s="3">
        <f t="shared" si="4"/>
        <v>0.76462148547945241</v>
      </c>
      <c r="N34" s="2">
        <v>9.506675453402047E-2</v>
      </c>
      <c r="O34" s="3"/>
      <c r="P34" s="6">
        <f t="shared" si="9"/>
        <v>8.9722051777739225</v>
      </c>
      <c r="Q34" s="142">
        <f t="shared" ref="Q34:Q57" si="11">IF(R34="ND","ND",(R34*$R$22)+IF(U34="ND","ND",(U34*$U$22)))</f>
        <v>8.9722051777739225</v>
      </c>
      <c r="R34" s="47">
        <f t="shared" si="5"/>
        <v>8.8243817994708227</v>
      </c>
      <c r="S34" s="3">
        <f t="shared" si="6"/>
        <v>-0.29390455013229444</v>
      </c>
      <c r="T34" s="2">
        <v>0.24412043005350048</v>
      </c>
      <c r="U34" s="47">
        <f t="shared" si="7"/>
        <v>9.5634986909863198</v>
      </c>
      <c r="V34" s="3">
        <f t="shared" si="8"/>
        <v>-0.10912532725342006</v>
      </c>
      <c r="W34" s="2">
        <v>-7.8482024928145933E-3</v>
      </c>
      <c r="X34" s="3"/>
    </row>
    <row r="35" spans="1:24" x14ac:dyDescent="0.35">
      <c r="A35" t="s">
        <v>93</v>
      </c>
      <c r="B35" t="s">
        <v>92</v>
      </c>
      <c r="C35" t="s">
        <v>3</v>
      </c>
      <c r="D35" t="s">
        <v>3</v>
      </c>
      <c r="E35" t="s">
        <v>3</v>
      </c>
      <c r="F35" t="s">
        <v>3</v>
      </c>
      <c r="G35" s="6">
        <f t="shared" si="10"/>
        <v>11.047678531162356</v>
      </c>
      <c r="H35" s="141">
        <f t="shared" si="0"/>
        <v>11.047678531162356</v>
      </c>
      <c r="I35" s="47">
        <f t="shared" si="1"/>
        <v>11.771017966022656</v>
      </c>
      <c r="J35" s="3">
        <f t="shared" si="2"/>
        <v>0.44275449150566398</v>
      </c>
      <c r="K35" s="2">
        <v>0.34103005579952728</v>
      </c>
      <c r="L35" s="47">
        <f t="shared" si="3"/>
        <v>8.1543207917211511</v>
      </c>
      <c r="M35" s="3">
        <f t="shared" si="4"/>
        <v>-0.46141980206971245</v>
      </c>
      <c r="N35" s="2">
        <v>-7.0108020163135887E-2</v>
      </c>
      <c r="O35" s="3"/>
      <c r="P35" s="6">
        <f t="shared" si="9"/>
        <v>11.698326228966023</v>
      </c>
      <c r="Q35" s="142">
        <f t="shared" si="11"/>
        <v>11.698326228966023</v>
      </c>
      <c r="R35" s="47">
        <f t="shared" si="5"/>
        <v>12.52389624254344</v>
      </c>
      <c r="S35" s="3">
        <f t="shared" si="6"/>
        <v>0.63097406063586015</v>
      </c>
      <c r="T35" s="2">
        <v>0.49048998705386809</v>
      </c>
      <c r="U35" s="47">
        <f t="shared" si="7"/>
        <v>8.3960461746563446</v>
      </c>
      <c r="V35" s="3">
        <f t="shared" si="8"/>
        <v>-0.40098845633591362</v>
      </c>
      <c r="W35" s="2">
        <v>-9.9297515320906804E-2</v>
      </c>
      <c r="X35" s="3"/>
    </row>
    <row r="36" spans="1:24" x14ac:dyDescent="0.35">
      <c r="A36" t="s">
        <v>91</v>
      </c>
      <c r="B36" t="s">
        <v>90</v>
      </c>
      <c r="C36" t="s">
        <v>3</v>
      </c>
      <c r="D36" t="s">
        <v>3</v>
      </c>
      <c r="E36" t="s">
        <v>3</v>
      </c>
      <c r="G36" s="6">
        <f t="shared" si="10"/>
        <v>5.0019840149498584</v>
      </c>
      <c r="H36" s="141">
        <f t="shared" si="0"/>
        <v>5.0019840149498584</v>
      </c>
      <c r="I36" s="47">
        <f t="shared" si="1"/>
        <v>6.2524800186873231</v>
      </c>
      <c r="J36" s="3">
        <f t="shared" si="2"/>
        <v>-0.93687999532816923</v>
      </c>
      <c r="K36" s="2">
        <v>8.8144559660719671E-2</v>
      </c>
      <c r="L36" s="47">
        <f t="shared" si="3"/>
        <v>0</v>
      </c>
      <c r="M36" s="3">
        <f t="shared" si="4"/>
        <v>-2.7314329224751113</v>
      </c>
      <c r="N36" s="2">
        <v>-0.37592880248937133</v>
      </c>
      <c r="O36" s="3"/>
      <c r="P36" s="6">
        <f t="shared" si="9"/>
        <v>17.700552359777795</v>
      </c>
      <c r="Q36" s="142">
        <f t="shared" si="11"/>
        <v>17.700552359777795</v>
      </c>
      <c r="R36" s="47">
        <f t="shared" si="5"/>
        <v>19.141065590275627</v>
      </c>
      <c r="S36" s="3">
        <f t="shared" si="6"/>
        <v>2.2852663975689067</v>
      </c>
      <c r="T36" s="2">
        <v>0.93116108210794657</v>
      </c>
      <c r="U36" s="47">
        <f t="shared" si="7"/>
        <v>11.938499437786461</v>
      </c>
      <c r="V36" s="3">
        <f t="shared" si="8"/>
        <v>0.48462485944661543</v>
      </c>
      <c r="W36" s="2">
        <v>0.17819121514778313</v>
      </c>
      <c r="X36" s="3"/>
    </row>
    <row r="37" spans="1:24" x14ac:dyDescent="0.35">
      <c r="A37" t="s">
        <v>89</v>
      </c>
      <c r="B37" t="s">
        <v>88</v>
      </c>
      <c r="C37" t="s">
        <v>3</v>
      </c>
      <c r="D37" t="s">
        <v>3</v>
      </c>
      <c r="E37" t="s">
        <v>3</v>
      </c>
      <c r="F37" t="s">
        <v>3</v>
      </c>
      <c r="G37" s="6">
        <f t="shared" si="10"/>
        <v>14.906849879026318</v>
      </c>
      <c r="H37" s="141">
        <f t="shared" si="0"/>
        <v>14.906849879026318</v>
      </c>
      <c r="I37" s="47">
        <f t="shared" si="1"/>
        <v>17.316092563460064</v>
      </c>
      <c r="J37" s="3">
        <f t="shared" si="2"/>
        <v>1.8290231408650159</v>
      </c>
      <c r="K37" s="2">
        <v>0.59513158669083044</v>
      </c>
      <c r="L37" s="47">
        <f t="shared" si="3"/>
        <v>5.2698791412913337</v>
      </c>
      <c r="M37" s="3">
        <f t="shared" si="4"/>
        <v>-1.1825302146771666</v>
      </c>
      <c r="N37" s="2">
        <v>-0.16725748090626225</v>
      </c>
      <c r="O37" s="3"/>
      <c r="P37" s="6">
        <f t="shared" si="9"/>
        <v>17.762240833985246</v>
      </c>
      <c r="Q37" s="142">
        <f t="shared" si="11"/>
        <v>17.762240833985246</v>
      </c>
      <c r="R37" s="47">
        <f t="shared" si="5"/>
        <v>20</v>
      </c>
      <c r="S37" s="3">
        <f t="shared" si="6"/>
        <v>3.4355374177248397</v>
      </c>
      <c r="T37" s="2">
        <v>1.2375707648130188</v>
      </c>
      <c r="U37" s="47">
        <f t="shared" si="7"/>
        <v>8.8112041699262349</v>
      </c>
      <c r="V37" s="3">
        <f t="shared" si="8"/>
        <v>-0.29719895751844122</v>
      </c>
      <c r="W37" s="2">
        <v>-6.6777209054515674E-2</v>
      </c>
      <c r="X37" s="3"/>
    </row>
    <row r="38" spans="1:24" x14ac:dyDescent="0.35">
      <c r="A38" t="s">
        <v>87</v>
      </c>
      <c r="B38" t="s">
        <v>86</v>
      </c>
      <c r="C38" t="s">
        <v>3</v>
      </c>
      <c r="D38" t="s">
        <v>3</v>
      </c>
      <c r="E38" t="s">
        <v>3</v>
      </c>
      <c r="F38" t="s">
        <v>3</v>
      </c>
      <c r="G38" s="6">
        <f t="shared" si="10"/>
        <v>13.642091321771519</v>
      </c>
      <c r="H38" s="141">
        <f t="shared" si="0"/>
        <v>13.642091321771519</v>
      </c>
      <c r="I38" s="47">
        <f t="shared" si="1"/>
        <v>14.807377498576972</v>
      </c>
      <c r="J38" s="3">
        <f t="shared" si="2"/>
        <v>1.2018443746442431</v>
      </c>
      <c r="K38" s="2">
        <v>0.48017040314760684</v>
      </c>
      <c r="L38" s="47">
        <f t="shared" si="3"/>
        <v>8.9809466145496994</v>
      </c>
      <c r="M38" s="3">
        <f t="shared" si="4"/>
        <v>-0.25476334636257497</v>
      </c>
      <c r="N38" s="2">
        <v>-4.2266842335125343E-2</v>
      </c>
      <c r="O38" s="3"/>
      <c r="P38" s="6">
        <f t="shared" si="9"/>
        <v>12.876874271050045</v>
      </c>
      <c r="Q38" s="142">
        <f t="shared" si="11"/>
        <v>12.876874271050045</v>
      </c>
      <c r="R38" s="47">
        <f t="shared" si="5"/>
        <v>13.728525203352056</v>
      </c>
      <c r="S38" s="3">
        <f t="shared" si="6"/>
        <v>0.93213130083801432</v>
      </c>
      <c r="T38" s="2">
        <v>0.57071238055741647</v>
      </c>
      <c r="U38" s="47">
        <f t="shared" si="7"/>
        <v>9.4702705418419981</v>
      </c>
      <c r="V38" s="3">
        <f t="shared" si="8"/>
        <v>-0.13243236453950061</v>
      </c>
      <c r="W38" s="2">
        <v>-1.5150983596310397E-2</v>
      </c>
      <c r="X38" s="3"/>
    </row>
    <row r="39" spans="1:24" x14ac:dyDescent="0.35">
      <c r="A39" t="s">
        <v>85</v>
      </c>
      <c r="B39" t="s">
        <v>84</v>
      </c>
      <c r="C39" t="s">
        <v>3</v>
      </c>
      <c r="D39" t="s">
        <v>3</v>
      </c>
      <c r="E39" t="s">
        <v>3</v>
      </c>
      <c r="F39" t="s">
        <v>3</v>
      </c>
      <c r="G39" s="6">
        <f t="shared" si="10"/>
        <v>11.968080783531223</v>
      </c>
      <c r="H39" s="141">
        <f t="shared" si="0"/>
        <v>11.968080783531223</v>
      </c>
      <c r="I39" s="47">
        <f t="shared" si="1"/>
        <v>12.26134836331339</v>
      </c>
      <c r="J39" s="3">
        <f t="shared" si="2"/>
        <v>0.56533709082834749</v>
      </c>
      <c r="K39" s="2">
        <v>0.36349931250739842</v>
      </c>
      <c r="L39" s="47">
        <f t="shared" si="3"/>
        <v>10.795010464402546</v>
      </c>
      <c r="M39" s="3">
        <f t="shared" si="4"/>
        <v>0.19875261610063641</v>
      </c>
      <c r="N39" s="2">
        <v>1.8831750087620502E-2</v>
      </c>
      <c r="O39" s="3"/>
      <c r="P39" s="6">
        <f t="shared" si="9"/>
        <v>10.088730650196746</v>
      </c>
      <c r="Q39" s="142">
        <f t="shared" si="11"/>
        <v>10.088730650196746</v>
      </c>
      <c r="R39" s="47">
        <f t="shared" si="5"/>
        <v>10.130844365988679</v>
      </c>
      <c r="S39" s="3">
        <f t="shared" si="6"/>
        <v>3.2711091497169997E-2</v>
      </c>
      <c r="T39" s="2">
        <v>0.33112444333780539</v>
      </c>
      <c r="U39" s="47">
        <f t="shared" si="7"/>
        <v>9.920275787029011</v>
      </c>
      <c r="V39" s="3">
        <f t="shared" si="8"/>
        <v>-1.9931053242747201E-2</v>
      </c>
      <c r="W39" s="2">
        <v>2.0098990056372168E-2</v>
      </c>
      <c r="X39" s="3"/>
    </row>
    <row r="40" spans="1:24" x14ac:dyDescent="0.35">
      <c r="A40" t="s">
        <v>83</v>
      </c>
      <c r="B40" t="s">
        <v>82</v>
      </c>
      <c r="C40" t="s">
        <v>3</v>
      </c>
      <c r="D40" t="s">
        <v>3</v>
      </c>
      <c r="E40" t="s">
        <v>3</v>
      </c>
      <c r="G40" s="6" t="str">
        <f t="shared" si="10"/>
        <v>ND</v>
      </c>
      <c r="H40" s="141" t="str">
        <f t="shared" si="0"/>
        <v>ND</v>
      </c>
      <c r="I40" s="47" t="str">
        <f t="shared" si="1"/>
        <v>ND</v>
      </c>
      <c r="J40" s="3" t="str">
        <f t="shared" si="2"/>
        <v>ND</v>
      </c>
      <c r="K40" s="2" t="s">
        <v>0</v>
      </c>
      <c r="L40" s="47" t="str">
        <f t="shared" si="3"/>
        <v>ND</v>
      </c>
      <c r="M40" s="3" t="str">
        <f t="shared" si="4"/>
        <v>ND</v>
      </c>
      <c r="N40" s="2" t="s">
        <v>0</v>
      </c>
      <c r="O40" s="3"/>
      <c r="P40" s="6" t="str">
        <f t="shared" si="9"/>
        <v>ND</v>
      </c>
      <c r="Q40" s="142" t="str">
        <f t="shared" si="11"/>
        <v>ND</v>
      </c>
      <c r="R40" s="47" t="str">
        <f t="shared" si="5"/>
        <v>ND</v>
      </c>
      <c r="S40" s="3" t="str">
        <f t="shared" si="6"/>
        <v>ND</v>
      </c>
      <c r="T40" s="2" t="s">
        <v>0</v>
      </c>
      <c r="U40" s="47" t="str">
        <f t="shared" si="7"/>
        <v>ND</v>
      </c>
      <c r="V40" s="3" t="str">
        <f t="shared" si="8"/>
        <v>ND</v>
      </c>
      <c r="W40" s="2" t="s">
        <v>0</v>
      </c>
      <c r="X40" s="3"/>
    </row>
    <row r="41" spans="1:24" x14ac:dyDescent="0.35">
      <c r="A41" t="s">
        <v>81</v>
      </c>
      <c r="B41" t="s">
        <v>80</v>
      </c>
      <c r="C41" t="s">
        <v>3</v>
      </c>
      <c r="D41" t="s">
        <v>3</v>
      </c>
      <c r="E41" t="s">
        <v>3</v>
      </c>
      <c r="G41" s="6">
        <f t="shared" si="10"/>
        <v>7.9246059659502794</v>
      </c>
      <c r="H41" s="141">
        <f t="shared" si="0"/>
        <v>7.9246059659502794</v>
      </c>
      <c r="I41" s="47">
        <f t="shared" si="1"/>
        <v>6.957282130966032</v>
      </c>
      <c r="J41" s="3">
        <f t="shared" si="2"/>
        <v>-0.760679467258492</v>
      </c>
      <c r="K41" s="2">
        <v>0.12044192420622261</v>
      </c>
      <c r="L41" s="47">
        <f t="shared" si="3"/>
        <v>11.793901305887267</v>
      </c>
      <c r="M41" s="3">
        <f t="shared" si="4"/>
        <v>0.44847532647181687</v>
      </c>
      <c r="N41" s="2">
        <v>5.2474901294034426E-2</v>
      </c>
      <c r="O41" s="3"/>
      <c r="P41" s="6">
        <f t="shared" si="9"/>
        <v>6.1912430104148752</v>
      </c>
      <c r="Q41" s="142">
        <f t="shared" si="11"/>
        <v>6.1912430104148752</v>
      </c>
      <c r="R41" s="47">
        <f t="shared" si="5"/>
        <v>6.5591196079956315</v>
      </c>
      <c r="S41" s="3">
        <f t="shared" si="6"/>
        <v>-0.860220098001092</v>
      </c>
      <c r="T41" s="2">
        <v>9.326505397882201E-2</v>
      </c>
      <c r="U41" s="47">
        <f t="shared" si="7"/>
        <v>4.71973662009185</v>
      </c>
      <c r="V41" s="3">
        <f t="shared" si="8"/>
        <v>-1.3200658449770375</v>
      </c>
      <c r="W41" s="2">
        <v>-0.38727152523194364</v>
      </c>
      <c r="X41" s="3"/>
    </row>
    <row r="42" spans="1:24" x14ac:dyDescent="0.35">
      <c r="A42" t="s">
        <v>79</v>
      </c>
      <c r="B42" t="s">
        <v>78</v>
      </c>
      <c r="C42" t="s">
        <v>77</v>
      </c>
      <c r="E42" t="s">
        <v>1</v>
      </c>
      <c r="F42" t="s">
        <v>3</v>
      </c>
      <c r="G42" s="6">
        <f t="shared" si="10"/>
        <v>5.6738233501674671</v>
      </c>
      <c r="H42" s="141">
        <f t="shared" si="0"/>
        <v>5.6738233501674671</v>
      </c>
      <c r="I42" s="47">
        <f t="shared" si="1"/>
        <v>4.4825846517839425</v>
      </c>
      <c r="J42" s="3">
        <f t="shared" si="2"/>
        <v>-1.3793538370540144</v>
      </c>
      <c r="K42" s="2">
        <v>7.039587248732178E-3</v>
      </c>
      <c r="L42" s="47">
        <f t="shared" si="3"/>
        <v>10.438778143701564</v>
      </c>
      <c r="M42" s="3">
        <f t="shared" si="4"/>
        <v>0.10969453592539072</v>
      </c>
      <c r="N42" s="2">
        <v>6.8336644788455914E-3</v>
      </c>
      <c r="O42" s="3"/>
      <c r="P42" s="6" t="str">
        <f t="shared" si="9"/>
        <v>ND</v>
      </c>
      <c r="Q42" s="142" t="str">
        <f t="shared" si="11"/>
        <v>ND</v>
      </c>
      <c r="R42" s="47" t="str">
        <f t="shared" si="5"/>
        <v>ND</v>
      </c>
      <c r="S42" s="3" t="str">
        <f t="shared" si="6"/>
        <v>ND</v>
      </c>
      <c r="T42" s="2" t="s">
        <v>0</v>
      </c>
      <c r="U42" s="47" t="str">
        <f t="shared" si="7"/>
        <v>ND</v>
      </c>
      <c r="V42" s="3" t="str">
        <f t="shared" si="8"/>
        <v>ND</v>
      </c>
      <c r="W42" s="2" t="s">
        <v>0</v>
      </c>
      <c r="X42" s="3"/>
    </row>
    <row r="43" spans="1:24" x14ac:dyDescent="0.35">
      <c r="A43" t="s">
        <v>76</v>
      </c>
      <c r="B43" t="s">
        <v>75</v>
      </c>
      <c r="C43" t="s">
        <v>3</v>
      </c>
      <c r="D43" t="s">
        <v>3</v>
      </c>
      <c r="E43" t="s">
        <v>3</v>
      </c>
      <c r="G43" s="6">
        <f t="shared" si="10"/>
        <v>5.0076998779018354</v>
      </c>
      <c r="H43" s="141">
        <f t="shared" si="0"/>
        <v>5.0076998779018354</v>
      </c>
      <c r="I43" s="47">
        <f t="shared" si="1"/>
        <v>5.6971129439355614</v>
      </c>
      <c r="J43" s="3">
        <f t="shared" si="2"/>
        <v>-1.0757217640161096</v>
      </c>
      <c r="K43" s="2">
        <v>6.2695014948324967E-2</v>
      </c>
      <c r="L43" s="47">
        <f t="shared" si="3"/>
        <v>2.250047613766931</v>
      </c>
      <c r="M43" s="3">
        <f t="shared" si="4"/>
        <v>-1.9374880965582673</v>
      </c>
      <c r="N43" s="2">
        <v>-0.26896694151898459</v>
      </c>
      <c r="O43" s="3"/>
      <c r="P43" s="6">
        <f t="shared" si="9"/>
        <v>9.0514864294952293</v>
      </c>
      <c r="Q43" s="142">
        <f t="shared" si="11"/>
        <v>9.0514864294952293</v>
      </c>
      <c r="R43" s="47">
        <f t="shared" si="5"/>
        <v>8.455061172133707</v>
      </c>
      <c r="S43" s="3">
        <f t="shared" si="6"/>
        <v>-0.38623470696657303</v>
      </c>
      <c r="T43" s="2">
        <v>0.21952548367654517</v>
      </c>
      <c r="U43" s="47">
        <f t="shared" si="7"/>
        <v>11.437187458941315</v>
      </c>
      <c r="V43" s="3">
        <f t="shared" si="8"/>
        <v>0.35929686473532874</v>
      </c>
      <c r="W43" s="2">
        <v>0.13892226387428908</v>
      </c>
      <c r="X43" s="3"/>
    </row>
    <row r="44" spans="1:24" x14ac:dyDescent="0.35">
      <c r="A44" t="s">
        <v>74</v>
      </c>
      <c r="B44" t="s">
        <v>73</v>
      </c>
      <c r="C44" t="s">
        <v>3</v>
      </c>
      <c r="D44" t="s">
        <v>3</v>
      </c>
      <c r="E44" t="s">
        <v>3</v>
      </c>
      <c r="F44" t="s">
        <v>3</v>
      </c>
      <c r="G44" s="6">
        <f t="shared" si="10"/>
        <v>8.6049765286935394</v>
      </c>
      <c r="H44" s="141">
        <f t="shared" si="0"/>
        <v>8.6049765286935394</v>
      </c>
      <c r="I44" s="47">
        <f t="shared" si="1"/>
        <v>8.7828687968900159</v>
      </c>
      <c r="J44" s="3">
        <f t="shared" si="2"/>
        <v>-0.30428280077749614</v>
      </c>
      <c r="K44" s="2">
        <v>0.20409893520485067</v>
      </c>
      <c r="L44" s="47">
        <f t="shared" si="3"/>
        <v>7.8934074559076315</v>
      </c>
      <c r="M44" s="3">
        <f t="shared" si="4"/>
        <v>-0.52664813602309224</v>
      </c>
      <c r="N44" s="2">
        <v>-7.8895713917036758E-2</v>
      </c>
      <c r="O44" s="3"/>
      <c r="P44" s="6">
        <f t="shared" si="9"/>
        <v>9.2285884728742769</v>
      </c>
      <c r="Q44" s="142">
        <f t="shared" si="11"/>
        <v>9.2285884728742769</v>
      </c>
      <c r="R44" s="47">
        <f t="shared" si="5"/>
        <v>9.0803192550172671</v>
      </c>
      <c r="S44" s="3">
        <f t="shared" si="6"/>
        <v>-0.22992018624568311</v>
      </c>
      <c r="T44" s="2">
        <v>0.26116461207064345</v>
      </c>
      <c r="U44" s="47">
        <f t="shared" si="7"/>
        <v>9.8216653443023123</v>
      </c>
      <c r="V44" s="3">
        <f t="shared" si="8"/>
        <v>-4.4583663924422014E-2</v>
      </c>
      <c r="W44" s="2">
        <v>1.2374601184969247E-2</v>
      </c>
      <c r="X44" s="3"/>
    </row>
    <row r="45" spans="1:24" x14ac:dyDescent="0.35">
      <c r="A45" t="s">
        <v>72</v>
      </c>
      <c r="B45" t="s">
        <v>71</v>
      </c>
      <c r="C45" t="s">
        <v>3</v>
      </c>
      <c r="E45" t="s">
        <v>3</v>
      </c>
      <c r="F45" t="s">
        <v>3</v>
      </c>
      <c r="G45" s="6">
        <f t="shared" si="10"/>
        <v>15.616360997124342</v>
      </c>
      <c r="H45" s="141">
        <f t="shared" si="0"/>
        <v>15.616360997124342</v>
      </c>
      <c r="I45" s="47">
        <f t="shared" si="1"/>
        <v>16.787134921696385</v>
      </c>
      <c r="J45" s="3">
        <f t="shared" si="2"/>
        <v>1.6967837304240958</v>
      </c>
      <c r="K45" s="2">
        <v>0.57089224704138364</v>
      </c>
      <c r="L45" s="47">
        <f t="shared" si="3"/>
        <v>10.933265298836167</v>
      </c>
      <c r="M45" s="3">
        <f t="shared" si="4"/>
        <v>0.2333163247090419</v>
      </c>
      <c r="N45" s="2">
        <v>2.3488243176449375E-2</v>
      </c>
      <c r="O45" s="3"/>
      <c r="P45" s="6">
        <f t="shared" si="9"/>
        <v>11.982295866899129</v>
      </c>
      <c r="Q45" s="142">
        <f t="shared" si="11"/>
        <v>11.982295866899129</v>
      </c>
      <c r="R45" s="47">
        <f t="shared" si="5"/>
        <v>12.791680513895974</v>
      </c>
      <c r="S45" s="3">
        <f t="shared" si="6"/>
        <v>0.69792012847399354</v>
      </c>
      <c r="T45" s="2">
        <v>0.50832310902703048</v>
      </c>
      <c r="U45" s="47">
        <f t="shared" si="7"/>
        <v>8.7447572789117416</v>
      </c>
      <c r="V45" s="3">
        <f t="shared" si="8"/>
        <v>-0.31381068027206438</v>
      </c>
      <c r="W45" s="2">
        <v>-7.1982150958226465E-2</v>
      </c>
      <c r="X45" s="3"/>
    </row>
    <row r="46" spans="1:24" x14ac:dyDescent="0.35">
      <c r="A46" t="s">
        <v>70</v>
      </c>
      <c r="B46" t="s">
        <v>69</v>
      </c>
      <c r="C46" t="s">
        <v>3</v>
      </c>
      <c r="E46" t="s">
        <v>3</v>
      </c>
      <c r="F46" t="s">
        <v>3</v>
      </c>
      <c r="G46" s="6">
        <f t="shared" si="10"/>
        <v>10.991300161625128</v>
      </c>
      <c r="H46" s="141">
        <f t="shared" si="0"/>
        <v>10.991300161625128</v>
      </c>
      <c r="I46" s="47">
        <f t="shared" si="1"/>
        <v>11.412565953641453</v>
      </c>
      <c r="J46" s="3">
        <f t="shared" si="2"/>
        <v>0.35314148841036308</v>
      </c>
      <c r="K46" s="2">
        <v>0.32460409010751923</v>
      </c>
      <c r="L46" s="47">
        <f t="shared" si="3"/>
        <v>9.3062369935598248</v>
      </c>
      <c r="M46" s="3">
        <f t="shared" si="4"/>
        <v>-0.1734407516100438</v>
      </c>
      <c r="N46" s="2">
        <v>-3.1310897048087982E-2</v>
      </c>
      <c r="O46" s="3"/>
      <c r="P46" s="6">
        <f t="shared" si="9"/>
        <v>10.417267162152735</v>
      </c>
      <c r="Q46" s="142">
        <f t="shared" si="11"/>
        <v>10.417267162152735</v>
      </c>
      <c r="R46" s="47">
        <f t="shared" si="5"/>
        <v>10.694359239963413</v>
      </c>
      <c r="S46" s="3">
        <f t="shared" si="6"/>
        <v>0.17358980999085333</v>
      </c>
      <c r="T46" s="2">
        <v>0.36865177618123818</v>
      </c>
      <c r="U46" s="47">
        <f t="shared" si="7"/>
        <v>9.308898850910019</v>
      </c>
      <c r="V46" s="3">
        <f t="shared" si="8"/>
        <v>-0.17277528727249511</v>
      </c>
      <c r="W46" s="2">
        <v>-2.7791609265633621E-2</v>
      </c>
      <c r="X46" s="3"/>
    </row>
    <row r="47" spans="1:24" x14ac:dyDescent="0.35">
      <c r="A47" t="s">
        <v>68</v>
      </c>
      <c r="B47" t="s">
        <v>67</v>
      </c>
      <c r="C47" t="s">
        <v>3</v>
      </c>
      <c r="D47" t="s">
        <v>3</v>
      </c>
      <c r="E47" t="s">
        <v>2</v>
      </c>
      <c r="G47" s="6">
        <f t="shared" si="10"/>
        <v>8.3679101834279059</v>
      </c>
      <c r="H47" s="141">
        <f t="shared" si="0"/>
        <v>8.3679101834279059</v>
      </c>
      <c r="I47" s="47">
        <f t="shared" si="1"/>
        <v>7.692738964140041</v>
      </c>
      <c r="J47" s="3">
        <f t="shared" si="2"/>
        <v>-0.57681525896498964</v>
      </c>
      <c r="K47" s="2">
        <v>0.15414403297502988</v>
      </c>
      <c r="L47" s="47">
        <f t="shared" si="3"/>
        <v>11.068595060579369</v>
      </c>
      <c r="M47" s="3">
        <f t="shared" si="4"/>
        <v>0.26714876514484248</v>
      </c>
      <c r="N47" s="2">
        <v>2.8046218330458395E-2</v>
      </c>
      <c r="O47" s="3"/>
      <c r="P47" s="6" t="str">
        <f t="shared" si="9"/>
        <v>ND</v>
      </c>
      <c r="Q47" s="142" t="str">
        <f t="shared" si="11"/>
        <v>ND</v>
      </c>
      <c r="R47" s="47" t="str">
        <f t="shared" si="5"/>
        <v>ND</v>
      </c>
      <c r="S47" s="3" t="str">
        <f t="shared" si="6"/>
        <v>ND</v>
      </c>
      <c r="T47" s="2" t="s">
        <v>0</v>
      </c>
      <c r="U47" s="47" t="str">
        <f t="shared" si="7"/>
        <v>ND</v>
      </c>
      <c r="V47" s="3" t="str">
        <f t="shared" si="8"/>
        <v>ND</v>
      </c>
      <c r="W47" s="2" t="s">
        <v>0</v>
      </c>
      <c r="X47" s="3"/>
    </row>
    <row r="48" spans="1:24" x14ac:dyDescent="0.35">
      <c r="A48" t="s">
        <v>66</v>
      </c>
      <c r="B48" t="s">
        <v>65</v>
      </c>
      <c r="C48" t="s">
        <v>3</v>
      </c>
      <c r="E48" t="s">
        <v>3</v>
      </c>
      <c r="F48" t="s">
        <v>64</v>
      </c>
      <c r="G48" s="6">
        <f t="shared" si="10"/>
        <v>6.0262819756706563</v>
      </c>
      <c r="H48" s="141">
        <f t="shared" si="0"/>
        <v>6.0262819756706563</v>
      </c>
      <c r="I48" s="47">
        <f t="shared" si="1"/>
        <v>4.8396788801936417</v>
      </c>
      <c r="J48" s="3">
        <f t="shared" si="2"/>
        <v>-1.2900802799515896</v>
      </c>
      <c r="K48" s="2">
        <v>2.340333286061028E-2</v>
      </c>
      <c r="L48" s="47">
        <f t="shared" si="3"/>
        <v>10.772694357578711</v>
      </c>
      <c r="M48" s="3">
        <f t="shared" si="4"/>
        <v>0.19317358939467788</v>
      </c>
      <c r="N48" s="2">
        <v>1.8080132268103011E-2</v>
      </c>
      <c r="O48" s="3"/>
      <c r="P48" s="6">
        <f t="shared" si="9"/>
        <v>8.2292383599482619</v>
      </c>
      <c r="Q48" s="142">
        <f t="shared" si="11"/>
        <v>8.2292383599482619</v>
      </c>
      <c r="R48" s="47">
        <f t="shared" si="5"/>
        <v>5.4799515046621536</v>
      </c>
      <c r="S48" s="3">
        <f t="shared" si="6"/>
        <v>-1.1300121238344616</v>
      </c>
      <c r="T48" s="2">
        <v>2.1397739595160579E-2</v>
      </c>
      <c r="U48" s="47">
        <f t="shared" si="7"/>
        <v>19.226385781092688</v>
      </c>
      <c r="V48" s="3">
        <f t="shared" si="8"/>
        <v>2.306596445273172</v>
      </c>
      <c r="W48" s="2">
        <v>0.74906856454073889</v>
      </c>
      <c r="X48" s="3"/>
    </row>
    <row r="49" spans="1:24" x14ac:dyDescent="0.35">
      <c r="A49" t="s">
        <v>63</v>
      </c>
      <c r="B49" t="s">
        <v>62</v>
      </c>
      <c r="C49" t="s">
        <v>3</v>
      </c>
      <c r="D49" t="s">
        <v>3</v>
      </c>
      <c r="E49" t="s">
        <v>3</v>
      </c>
      <c r="F49" t="s">
        <v>3</v>
      </c>
      <c r="G49" s="6">
        <f t="shared" si="10"/>
        <v>10.393077275691905</v>
      </c>
      <c r="H49" s="141">
        <f t="shared" si="0"/>
        <v>10.393077275691905</v>
      </c>
      <c r="I49" s="47">
        <f t="shared" si="1"/>
        <v>10.069919860928326</v>
      </c>
      <c r="J49" s="3">
        <f t="shared" si="2"/>
        <v>1.7479965232081646E-2</v>
      </c>
      <c r="K49" s="2">
        <v>0.26307769914403267</v>
      </c>
      <c r="L49" s="47">
        <f t="shared" si="3"/>
        <v>11.685706934746214</v>
      </c>
      <c r="M49" s="3">
        <f t="shared" si="4"/>
        <v>0.42142673368655381</v>
      </c>
      <c r="N49" s="2">
        <v>4.8830859886495936E-2</v>
      </c>
      <c r="O49" s="3"/>
      <c r="P49" s="6">
        <f t="shared" si="9"/>
        <v>8.3052271962820647</v>
      </c>
      <c r="Q49" s="142">
        <f t="shared" si="11"/>
        <v>8.3052271962820647</v>
      </c>
      <c r="R49" s="47">
        <f t="shared" si="5"/>
        <v>8.4231647008353683</v>
      </c>
      <c r="S49" s="3">
        <f t="shared" si="6"/>
        <v>-0.39420882479115804</v>
      </c>
      <c r="T49" s="2">
        <v>0.21740133478496246</v>
      </c>
      <c r="U49" s="47">
        <f t="shared" si="7"/>
        <v>7.8334771780688452</v>
      </c>
      <c r="V49" s="3">
        <f t="shared" si="8"/>
        <v>-0.5416307054827888</v>
      </c>
      <c r="W49" s="2">
        <v>-0.143364873467553</v>
      </c>
      <c r="X49" s="3"/>
    </row>
    <row r="50" spans="1:24" x14ac:dyDescent="0.35">
      <c r="A50" t="s">
        <v>61</v>
      </c>
      <c r="B50" t="s">
        <v>60</v>
      </c>
      <c r="C50" t="s">
        <v>3</v>
      </c>
      <c r="E50" t="s">
        <v>3</v>
      </c>
      <c r="F50" s="32"/>
      <c r="G50" s="6">
        <f t="shared" si="10"/>
        <v>7.5232129907993484</v>
      </c>
      <c r="H50" s="141">
        <f t="shared" si="0"/>
        <v>7.5232129907993484</v>
      </c>
      <c r="I50" s="47">
        <f t="shared" si="1"/>
        <v>5.6639358286170154</v>
      </c>
      <c r="J50" s="3">
        <f t="shared" si="2"/>
        <v>-1.0840160428457462</v>
      </c>
      <c r="K50" s="2">
        <v>6.1174682688611842E-2</v>
      </c>
      <c r="L50" s="47">
        <f t="shared" si="3"/>
        <v>14.960321639528676</v>
      </c>
      <c r="M50" s="3">
        <f t="shared" si="4"/>
        <v>1.2400804098821692</v>
      </c>
      <c r="N50" s="2">
        <v>0.15912154739744744</v>
      </c>
      <c r="O50" s="3"/>
      <c r="P50" s="6">
        <f t="shared" si="9"/>
        <v>5.8208022933735712</v>
      </c>
      <c r="Q50" s="142">
        <f t="shared" si="11"/>
        <v>5.8208022933735712</v>
      </c>
      <c r="R50" s="47">
        <f t="shared" si="5"/>
        <v>5.6675182990993367</v>
      </c>
      <c r="S50" s="3">
        <f t="shared" si="6"/>
        <v>-1.0831204252251658</v>
      </c>
      <c r="T50" s="2">
        <v>3.3888770178916727E-2</v>
      </c>
      <c r="U50" s="47">
        <f t="shared" si="7"/>
        <v>6.4339382704705104</v>
      </c>
      <c r="V50" s="3">
        <f t="shared" si="8"/>
        <v>-0.89151543238237241</v>
      </c>
      <c r="W50" s="2">
        <v>-0.25299406145233583</v>
      </c>
      <c r="X50" s="3"/>
    </row>
    <row r="51" spans="1:24" x14ac:dyDescent="0.35">
      <c r="A51" t="s">
        <v>59</v>
      </c>
      <c r="B51" t="s">
        <v>58</v>
      </c>
      <c r="C51" t="s">
        <v>3</v>
      </c>
      <c r="E51" t="s">
        <v>3</v>
      </c>
      <c r="F51" t="s">
        <v>3</v>
      </c>
      <c r="G51" s="6">
        <f t="shared" si="10"/>
        <v>15.701337750903052</v>
      </c>
      <c r="H51" s="141">
        <f t="shared" si="0"/>
        <v>15.701337750903052</v>
      </c>
      <c r="I51" s="47">
        <f t="shared" si="1"/>
        <v>14.820454416747992</v>
      </c>
      <c r="J51" s="3">
        <f t="shared" si="2"/>
        <v>1.2051136041869979</v>
      </c>
      <c r="K51" s="2">
        <v>0.48076964935578803</v>
      </c>
      <c r="L51" s="47">
        <f t="shared" si="3"/>
        <v>19.22487108752329</v>
      </c>
      <c r="M51" s="3">
        <f t="shared" si="4"/>
        <v>2.3062177718808221</v>
      </c>
      <c r="N51" s="2">
        <v>0.30275374017324452</v>
      </c>
      <c r="O51" s="3"/>
      <c r="P51" s="6">
        <f t="shared" si="9"/>
        <v>6.9738682048965881</v>
      </c>
      <c r="Q51" s="142">
        <f t="shared" si="11"/>
        <v>6.9738682048965881</v>
      </c>
      <c r="R51" s="47">
        <f t="shared" si="5"/>
        <v>7.0825431250593827</v>
      </c>
      <c r="S51" s="3">
        <f t="shared" si="6"/>
        <v>-0.72936421873515445</v>
      </c>
      <c r="T51" s="2">
        <v>0.12812249865349851</v>
      </c>
      <c r="U51" s="47">
        <f t="shared" si="7"/>
        <v>6.5391685242454107</v>
      </c>
      <c r="V51" s="3">
        <f t="shared" si="8"/>
        <v>-0.86520786893864732</v>
      </c>
      <c r="W51" s="2">
        <v>-0.24475112714722835</v>
      </c>
      <c r="X51" s="3"/>
    </row>
    <row r="52" spans="1:24" x14ac:dyDescent="0.35">
      <c r="A52" t="s">
        <v>57</v>
      </c>
      <c r="B52" t="s">
        <v>56</v>
      </c>
      <c r="C52" t="s">
        <v>3</v>
      </c>
      <c r="D52" t="s">
        <v>3</v>
      </c>
      <c r="E52" t="s">
        <v>3</v>
      </c>
      <c r="F52" s="32"/>
      <c r="G52" s="6">
        <f t="shared" si="10"/>
        <v>5.8520704723844101</v>
      </c>
      <c r="H52" s="141">
        <f t="shared" si="0"/>
        <v>5.8520704723844101</v>
      </c>
      <c r="I52" s="47">
        <f t="shared" si="1"/>
        <v>6.7114213488421548</v>
      </c>
      <c r="J52" s="3">
        <f t="shared" si="2"/>
        <v>-0.82214466278946119</v>
      </c>
      <c r="K52" s="2">
        <v>0.10917542092911944</v>
      </c>
      <c r="L52" s="47">
        <f t="shared" si="3"/>
        <v>2.4146669665534297</v>
      </c>
      <c r="M52" s="3">
        <f t="shared" si="4"/>
        <v>-1.8963332583616426</v>
      </c>
      <c r="N52" s="2">
        <v>-0.26342247805282026</v>
      </c>
      <c r="O52" s="3"/>
      <c r="P52" s="6">
        <f t="shared" si="9"/>
        <v>12.34183275321103</v>
      </c>
      <c r="Q52" s="142">
        <f t="shared" si="11"/>
        <v>12.34183275321103</v>
      </c>
      <c r="R52" s="47">
        <f t="shared" si="5"/>
        <v>12.719832276275612</v>
      </c>
      <c r="S52" s="3">
        <f t="shared" si="6"/>
        <v>0.6799580690689031</v>
      </c>
      <c r="T52" s="2">
        <v>0.50353836801677943</v>
      </c>
      <c r="U52" s="47">
        <f t="shared" si="7"/>
        <v>10.829834660952699</v>
      </c>
      <c r="V52" s="3">
        <f t="shared" si="8"/>
        <v>0.20745866523817488</v>
      </c>
      <c r="W52" s="2">
        <v>9.1346884796019712E-2</v>
      </c>
      <c r="X52" s="3"/>
    </row>
    <row r="53" spans="1:24" x14ac:dyDescent="0.35">
      <c r="A53" t="s">
        <v>55</v>
      </c>
      <c r="B53" t="s">
        <v>54</v>
      </c>
      <c r="C53" t="s">
        <v>3</v>
      </c>
      <c r="D53" t="s">
        <v>3</v>
      </c>
      <c r="E53" t="s">
        <v>3</v>
      </c>
      <c r="F53" s="32"/>
      <c r="G53" s="6">
        <f t="shared" si="10"/>
        <v>8.5894272570915362</v>
      </c>
      <c r="H53" s="141">
        <f t="shared" si="0"/>
        <v>8.5894272570915362</v>
      </c>
      <c r="I53" s="47">
        <f t="shared" si="1"/>
        <v>9.6041871451998002</v>
      </c>
      <c r="J53" s="3">
        <f t="shared" si="2"/>
        <v>-9.8953213700049905E-2</v>
      </c>
      <c r="K53" s="2">
        <v>0.24173562448421229</v>
      </c>
      <c r="L53" s="47">
        <f t="shared" si="3"/>
        <v>4.5303877046584793</v>
      </c>
      <c r="M53" s="3">
        <f t="shared" si="4"/>
        <v>-1.3674030738353802</v>
      </c>
      <c r="N53" s="2">
        <v>-0.19216392832298723</v>
      </c>
      <c r="O53" s="3"/>
      <c r="P53" s="6">
        <f t="shared" si="9"/>
        <v>16.567489118074569</v>
      </c>
      <c r="Q53" s="142">
        <f t="shared" si="11"/>
        <v>16.567489118074569</v>
      </c>
      <c r="R53" s="47">
        <f t="shared" si="5"/>
        <v>15.709361397593209</v>
      </c>
      <c r="S53" s="3">
        <f t="shared" si="6"/>
        <v>1.4273403493983023</v>
      </c>
      <c r="T53" s="2">
        <v>0.70262637715751231</v>
      </c>
      <c r="U53" s="47">
        <f t="shared" si="7"/>
        <v>20</v>
      </c>
      <c r="V53" s="3">
        <f t="shared" si="8"/>
        <v>4.0780446374364585</v>
      </c>
      <c r="W53" s="2">
        <v>1.3041154469378333</v>
      </c>
      <c r="X53" s="3"/>
    </row>
    <row r="54" spans="1:24" x14ac:dyDescent="0.35">
      <c r="A54" t="s">
        <v>53</v>
      </c>
      <c r="B54" t="s">
        <v>52</v>
      </c>
      <c r="C54" t="s">
        <v>3</v>
      </c>
      <c r="D54" t="s">
        <v>3</v>
      </c>
      <c r="E54" t="s">
        <v>3</v>
      </c>
      <c r="F54" s="32"/>
      <c r="G54" s="6">
        <f t="shared" si="10"/>
        <v>8.576409301083288</v>
      </c>
      <c r="H54" s="141">
        <f t="shared" si="0"/>
        <v>8.576409301083288</v>
      </c>
      <c r="I54" s="47">
        <f t="shared" si="1"/>
        <v>6.4509437193992776</v>
      </c>
      <c r="J54" s="3">
        <f t="shared" si="2"/>
        <v>-0.88726407015018061</v>
      </c>
      <c r="K54" s="2">
        <v>9.7239104610677002E-2</v>
      </c>
      <c r="L54" s="47">
        <f t="shared" si="3"/>
        <v>17.078271627819326</v>
      </c>
      <c r="M54" s="3">
        <f t="shared" si="4"/>
        <v>1.7695679069548311</v>
      </c>
      <c r="N54" s="2">
        <v>0.23045517940650084</v>
      </c>
      <c r="O54" s="3"/>
      <c r="P54" s="6">
        <f t="shared" si="9"/>
        <v>5.6081401473754084</v>
      </c>
      <c r="Q54" s="142">
        <f t="shared" si="11"/>
        <v>5.6081401473754084</v>
      </c>
      <c r="R54" s="47">
        <f t="shared" si="5"/>
        <v>5.6763303535031149</v>
      </c>
      <c r="S54" s="3">
        <f t="shared" si="6"/>
        <v>-1.0809174116242213</v>
      </c>
      <c r="T54" s="2">
        <v>3.447560987724179E-2</v>
      </c>
      <c r="U54" s="47">
        <f t="shared" si="7"/>
        <v>5.3353793228645792</v>
      </c>
      <c r="V54" s="3">
        <f t="shared" si="8"/>
        <v>-1.1661551692838552</v>
      </c>
      <c r="W54" s="2">
        <v>-0.33904677833330177</v>
      </c>
      <c r="X54" s="3"/>
    </row>
    <row r="55" spans="1:24" x14ac:dyDescent="0.35">
      <c r="A55" t="s">
        <v>51</v>
      </c>
      <c r="B55" t="s">
        <v>50</v>
      </c>
      <c r="C55" t="s">
        <v>3</v>
      </c>
      <c r="D55" t="s">
        <v>3</v>
      </c>
      <c r="E55" t="s">
        <v>3</v>
      </c>
      <c r="F55" s="32"/>
      <c r="G55" s="6">
        <f t="shared" si="10"/>
        <v>6.4871394911954425</v>
      </c>
      <c r="H55" s="141">
        <f t="shared" si="0"/>
        <v>6.4871394911954425</v>
      </c>
      <c r="I55" s="47">
        <f t="shared" si="1"/>
        <v>6.0784960525508396</v>
      </c>
      <c r="J55" s="3">
        <f t="shared" si="2"/>
        <v>-0.98037598686229011</v>
      </c>
      <c r="K55" s="2">
        <v>8.0171791870318421E-2</v>
      </c>
      <c r="L55" s="47">
        <f t="shared" si="3"/>
        <v>8.121713245773849</v>
      </c>
      <c r="M55" s="3">
        <f t="shared" si="4"/>
        <v>-0.46957168855653769</v>
      </c>
      <c r="N55" s="2">
        <v>-7.1206258882738682E-2</v>
      </c>
      <c r="O55" s="3"/>
      <c r="P55" s="6">
        <f t="shared" si="9"/>
        <v>7.5342827512994148</v>
      </c>
      <c r="Q55" s="142">
        <f t="shared" si="11"/>
        <v>7.5342827512994148</v>
      </c>
      <c r="R55" s="47">
        <f t="shared" si="5"/>
        <v>6.7763560414658821</v>
      </c>
      <c r="S55" s="3">
        <f t="shared" si="6"/>
        <v>-0.80591098963352947</v>
      </c>
      <c r="T55" s="2">
        <v>0.10773193732310062</v>
      </c>
      <c r="U55" s="47">
        <f t="shared" si="7"/>
        <v>10.565989590633544</v>
      </c>
      <c r="V55" s="3">
        <f t="shared" si="8"/>
        <v>0.14149739765838595</v>
      </c>
      <c r="W55" s="2">
        <v>7.0679277303410837E-2</v>
      </c>
      <c r="X55" s="3"/>
    </row>
    <row r="56" spans="1:24" x14ac:dyDescent="0.35">
      <c r="A56" t="s">
        <v>49</v>
      </c>
      <c r="B56" t="s">
        <v>48</v>
      </c>
      <c r="C56" t="s">
        <v>3</v>
      </c>
      <c r="D56" t="s">
        <v>3</v>
      </c>
      <c r="E56" t="s">
        <v>3</v>
      </c>
      <c r="F56" t="s">
        <v>3</v>
      </c>
      <c r="G56" s="6">
        <f t="shared" si="10"/>
        <v>12.255339064285929</v>
      </c>
      <c r="H56" s="141">
        <f t="shared" si="0"/>
        <v>12.255339064285929</v>
      </c>
      <c r="I56" s="47">
        <f t="shared" si="1"/>
        <v>12.732918395022679</v>
      </c>
      <c r="J56" s="3">
        <f t="shared" si="2"/>
        <v>0.68322959875567002</v>
      </c>
      <c r="K56" s="2">
        <v>0.38510888057978604</v>
      </c>
      <c r="L56" s="47">
        <f t="shared" si="3"/>
        <v>10.34502174133892</v>
      </c>
      <c r="M56" s="3">
        <f t="shared" si="4"/>
        <v>8.6255435334729846E-2</v>
      </c>
      <c r="N56" s="2">
        <v>3.6759011975571187E-3</v>
      </c>
      <c r="O56" s="3"/>
      <c r="P56" s="6">
        <f t="shared" si="9"/>
        <v>10.668082098907881</v>
      </c>
      <c r="Q56" s="142">
        <f t="shared" si="11"/>
        <v>10.668082098907881</v>
      </c>
      <c r="R56" s="47">
        <f t="shared" si="5"/>
        <v>10.836357423932171</v>
      </c>
      <c r="S56" s="3">
        <f t="shared" si="6"/>
        <v>0.20908935598304285</v>
      </c>
      <c r="T56" s="2">
        <v>0.37810816031422828</v>
      </c>
      <c r="U56" s="47">
        <f t="shared" si="7"/>
        <v>9.9949807988107207</v>
      </c>
      <c r="V56" s="3">
        <f t="shared" si="8"/>
        <v>-1.2548002973200069E-3</v>
      </c>
      <c r="W56" s="2">
        <v>2.5950810063346097E-2</v>
      </c>
      <c r="X56" s="3"/>
    </row>
    <row r="57" spans="1:24" x14ac:dyDescent="0.35">
      <c r="A57" t="s">
        <v>47</v>
      </c>
      <c r="B57" t="s">
        <v>46</v>
      </c>
      <c r="C57" t="s">
        <v>3</v>
      </c>
      <c r="E57" t="s">
        <v>3</v>
      </c>
      <c r="F57" s="32"/>
      <c r="G57" s="6">
        <f t="shared" si="10"/>
        <v>14.084273462994481</v>
      </c>
      <c r="H57" s="141">
        <f t="shared" si="0"/>
        <v>14.084273462994481</v>
      </c>
      <c r="I57" s="47">
        <f t="shared" si="1"/>
        <v>15.017871587501197</v>
      </c>
      <c r="J57" s="3">
        <f t="shared" si="2"/>
        <v>1.2544678968752996</v>
      </c>
      <c r="K57" s="2">
        <v>0.48981623735584895</v>
      </c>
      <c r="L57" s="47">
        <f t="shared" si="3"/>
        <v>10.349880964967609</v>
      </c>
      <c r="M57" s="3">
        <f t="shared" si="4"/>
        <v>8.7470241241902072E-2</v>
      </c>
      <c r="N57" s="2">
        <v>3.839562318969314E-3</v>
      </c>
      <c r="O57" s="3"/>
      <c r="P57" s="6">
        <f t="shared" si="9"/>
        <v>11.970927493361492</v>
      </c>
      <c r="Q57" s="142">
        <f t="shared" si="11"/>
        <v>11.970927493361492</v>
      </c>
      <c r="R57" s="47">
        <f t="shared" si="5"/>
        <v>12.374188579513264</v>
      </c>
      <c r="S57" s="3">
        <f t="shared" si="6"/>
        <v>0.59354714487831595</v>
      </c>
      <c r="T57" s="2">
        <v>0.48052018934450397</v>
      </c>
      <c r="U57" s="47">
        <f t="shared" si="7"/>
        <v>10.357883148754397</v>
      </c>
      <c r="V57" s="3">
        <f t="shared" si="8"/>
        <v>8.9470787188599257E-2</v>
      </c>
      <c r="W57" s="2">
        <v>5.4377808216878654E-2</v>
      </c>
      <c r="X57" s="3"/>
    </row>
    <row r="58" spans="1:24" x14ac:dyDescent="0.35">
      <c r="A58" t="s">
        <v>45</v>
      </c>
      <c r="B58" t="s">
        <v>44</v>
      </c>
      <c r="C58" t="s">
        <v>3</v>
      </c>
      <c r="E58" t="s">
        <v>3</v>
      </c>
      <c r="G58" s="6">
        <f t="shared" si="10"/>
        <v>7.3035553875615866</v>
      </c>
      <c r="H58" s="141">
        <f t="shared" si="0"/>
        <v>7.3035553875615866</v>
      </c>
      <c r="I58" s="47">
        <f t="shared" si="1"/>
        <v>5.9196175923159613</v>
      </c>
      <c r="J58" s="3">
        <f t="shared" si="2"/>
        <v>-1.0200956019210097</v>
      </c>
      <c r="K58" s="2">
        <v>7.2891229767512347E-2</v>
      </c>
      <c r="L58" s="47">
        <f t="shared" si="3"/>
        <v>12.839306568544087</v>
      </c>
      <c r="M58" s="3">
        <f t="shared" si="4"/>
        <v>0.70982664213602165</v>
      </c>
      <c r="N58" s="2">
        <v>8.768468184549838E-2</v>
      </c>
      <c r="O58" s="3"/>
      <c r="P58" s="6">
        <f t="shared" si="9"/>
        <v>4.8073901332696138</v>
      </c>
      <c r="Q58" s="142">
        <f>IF(R58="ND","ND",(R58*$R$22))</f>
        <v>4.8073901332696138</v>
      </c>
      <c r="R58" s="47">
        <f t="shared" si="5"/>
        <v>6.0092376665870173</v>
      </c>
      <c r="S58" s="3">
        <f t="shared" si="6"/>
        <v>-0.99769058335324579</v>
      </c>
      <c r="T58" s="2">
        <v>5.6645607726620043E-2</v>
      </c>
      <c r="U58" s="47" t="str">
        <f t="shared" si="7"/>
        <v>ND</v>
      </c>
      <c r="V58" s="3" t="str">
        <f t="shared" si="8"/>
        <v>ND</v>
      </c>
      <c r="W58" s="2" t="s">
        <v>0</v>
      </c>
      <c r="X58" s="3"/>
    </row>
    <row r="59" spans="1:24" x14ac:dyDescent="0.35">
      <c r="A59" t="s">
        <v>43</v>
      </c>
      <c r="B59" t="s">
        <v>42</v>
      </c>
      <c r="C59" t="s">
        <v>3</v>
      </c>
      <c r="D59" t="s">
        <v>3</v>
      </c>
      <c r="E59" t="s">
        <v>3</v>
      </c>
      <c r="F59" t="s">
        <v>3</v>
      </c>
      <c r="G59" s="6">
        <f t="shared" si="10"/>
        <v>12.57111585937762</v>
      </c>
      <c r="H59" s="141">
        <f t="shared" si="0"/>
        <v>12.57111585937762</v>
      </c>
      <c r="I59" s="47">
        <f t="shared" si="1"/>
        <v>12.086315639662645</v>
      </c>
      <c r="J59" s="3">
        <f t="shared" si="2"/>
        <v>0.52157890991566125</v>
      </c>
      <c r="K59" s="2">
        <v>0.35547848568997692</v>
      </c>
      <c r="L59" s="47">
        <f t="shared" si="3"/>
        <v>14.510316738237513</v>
      </c>
      <c r="M59" s="3">
        <f t="shared" si="4"/>
        <v>1.1275791845593783</v>
      </c>
      <c r="N59" s="2">
        <v>0.14396515361645834</v>
      </c>
      <c r="O59" s="3"/>
      <c r="P59" s="6">
        <f t="shared" si="9"/>
        <v>8.4926696203200542</v>
      </c>
      <c r="Q59" s="142">
        <f>IF(R59="ND","ND",(R59*$R$22)+IF(U59="ND","ND",(U59*$U$22)))</f>
        <v>8.4926696203200542</v>
      </c>
      <c r="R59" s="47">
        <f t="shared" si="5"/>
        <v>8.275518657008762</v>
      </c>
      <c r="S59" s="3">
        <f t="shared" si="6"/>
        <v>-0.43112033574780934</v>
      </c>
      <c r="T59" s="2">
        <v>0.20756883082527902</v>
      </c>
      <c r="U59" s="47">
        <f t="shared" si="7"/>
        <v>9.3612734735652197</v>
      </c>
      <c r="V59" s="3">
        <f t="shared" si="8"/>
        <v>-0.15968163160869506</v>
      </c>
      <c r="W59" s="2">
        <v>-2.3688981377601448E-2</v>
      </c>
      <c r="X59" s="3"/>
    </row>
    <row r="60" spans="1:24" x14ac:dyDescent="0.35">
      <c r="A60" t="s">
        <v>41</v>
      </c>
      <c r="B60" t="s">
        <v>40</v>
      </c>
      <c r="C60" t="s">
        <v>3</v>
      </c>
      <c r="E60" t="s">
        <v>3</v>
      </c>
      <c r="F60" t="s">
        <v>3</v>
      </c>
      <c r="G60" s="6">
        <f t="shared" si="10"/>
        <v>12.748020176734041</v>
      </c>
      <c r="H60" s="141">
        <f t="shared" si="0"/>
        <v>12.748020176734041</v>
      </c>
      <c r="I60" s="47">
        <f t="shared" si="1"/>
        <v>13.128105891908021</v>
      </c>
      <c r="J60" s="3">
        <f t="shared" si="2"/>
        <v>0.78202647297700523</v>
      </c>
      <c r="K60" s="2">
        <v>0.40321823982881655</v>
      </c>
      <c r="L60" s="47">
        <f t="shared" si="3"/>
        <v>11.22767731603812</v>
      </c>
      <c r="M60" s="3">
        <f t="shared" si="4"/>
        <v>0.30691932900953012</v>
      </c>
      <c r="N60" s="2">
        <v>3.3404189544511187E-2</v>
      </c>
      <c r="O60" s="3"/>
      <c r="P60" s="6">
        <f t="shared" si="9"/>
        <v>10.180862905783858</v>
      </c>
      <c r="Q60" s="142">
        <f>IF(R60="ND","ND",(R60*$R$22)+IF(U60="ND","ND",(U60*$U$22)))</f>
        <v>10.180862905783858</v>
      </c>
      <c r="R60" s="47">
        <f t="shared" si="5"/>
        <v>10.296080533690406</v>
      </c>
      <c r="S60" s="3">
        <f t="shared" si="6"/>
        <v>7.4020133422601206E-2</v>
      </c>
      <c r="T60" s="2">
        <v>0.3421283634639562</v>
      </c>
      <c r="U60" s="47">
        <f t="shared" si="7"/>
        <v>9.7199923941576625</v>
      </c>
      <c r="V60" s="3">
        <f t="shared" si="8"/>
        <v>-7.0001901460584312E-2</v>
      </c>
      <c r="W60" s="2">
        <v>4.4103188746598132E-3</v>
      </c>
      <c r="X60" s="3"/>
    </row>
    <row r="61" spans="1:24" x14ac:dyDescent="0.35">
      <c r="A61" s="16" t="s">
        <v>37</v>
      </c>
      <c r="B61" s="31"/>
      <c r="C61" s="31"/>
      <c r="D61" s="31"/>
      <c r="E61" s="31"/>
      <c r="F61" s="31"/>
      <c r="G61" s="14" t="s">
        <v>0</v>
      </c>
      <c r="H61" s="6" t="str">
        <f t="shared" si="0"/>
        <v>ND</v>
      </c>
      <c r="I61" s="140" t="str">
        <f t="shared" si="1"/>
        <v>ND</v>
      </c>
      <c r="J61" s="11" t="str">
        <f t="shared" si="2"/>
        <v>ND</v>
      </c>
      <c r="K61" s="10" t="s">
        <v>0</v>
      </c>
      <c r="L61" s="9" t="str">
        <f t="shared" si="3"/>
        <v>ND</v>
      </c>
      <c r="M61" s="11" t="str">
        <f t="shared" si="4"/>
        <v>ND</v>
      </c>
      <c r="N61" s="10" t="s">
        <v>0</v>
      </c>
      <c r="O61" s="3"/>
      <c r="P61" s="14" t="str">
        <f t="shared" si="9"/>
        <v>ND</v>
      </c>
      <c r="Q61" s="6" t="str">
        <f>IF(R61="ND","ND",(R61*#REF!)+IF(X61="ND","ND",(X61*#REF!)))</f>
        <v>ND</v>
      </c>
      <c r="R61" s="140" t="str">
        <f t="shared" si="5"/>
        <v>ND</v>
      </c>
      <c r="S61" s="11" t="str">
        <f t="shared" si="6"/>
        <v>ND</v>
      </c>
      <c r="T61" s="10" t="s">
        <v>0</v>
      </c>
      <c r="U61" s="9" t="str">
        <f t="shared" si="7"/>
        <v>ND</v>
      </c>
      <c r="V61" s="11" t="str">
        <f t="shared" si="8"/>
        <v>ND</v>
      </c>
      <c r="W61" s="10" t="s">
        <v>0</v>
      </c>
      <c r="X61" s="3"/>
    </row>
    <row r="62" spans="1:24" x14ac:dyDescent="0.35">
      <c r="A62" t="s">
        <v>39</v>
      </c>
      <c r="B62" t="s">
        <v>38</v>
      </c>
      <c r="C62" t="s">
        <v>3</v>
      </c>
      <c r="D62" t="s">
        <v>3</v>
      </c>
      <c r="E62" t="s">
        <v>3</v>
      </c>
      <c r="F62" t="s">
        <v>3</v>
      </c>
      <c r="G62" s="6">
        <f t="shared" si="10"/>
        <v>7.2301312817806807</v>
      </c>
      <c r="H62" s="141">
        <f t="shared" si="0"/>
        <v>7.2301312817806807</v>
      </c>
      <c r="I62" s="47">
        <f t="shared" si="1"/>
        <v>6.6621057565803756</v>
      </c>
      <c r="J62" s="3">
        <f t="shared" si="2"/>
        <v>-0.8344735608549062</v>
      </c>
      <c r="K62" s="2">
        <v>0.10691554736559321</v>
      </c>
      <c r="L62" s="47">
        <f t="shared" si="3"/>
        <v>9.5022333825818954</v>
      </c>
      <c r="M62" s="3">
        <f t="shared" si="4"/>
        <v>-0.12444165435452603</v>
      </c>
      <c r="N62" s="2">
        <v>-2.4709639054792509E-2</v>
      </c>
      <c r="O62" s="3"/>
      <c r="P62" s="6">
        <f t="shared" si="9"/>
        <v>5.5824347495644808</v>
      </c>
      <c r="Q62" s="142">
        <f>IF(R62="ND","ND",(R62*$R$22))</f>
        <v>5.5824347495644808</v>
      </c>
      <c r="R62" s="47">
        <f t="shared" si="5"/>
        <v>6.9780434369556001</v>
      </c>
      <c r="S62" s="3">
        <f t="shared" si="6"/>
        <v>-0.75548914076110008</v>
      </c>
      <c r="T62" s="2">
        <v>0.12116333083270132</v>
      </c>
      <c r="U62" s="47" t="str">
        <f t="shared" si="7"/>
        <v>ND</v>
      </c>
      <c r="V62" s="3" t="str">
        <f t="shared" si="8"/>
        <v>ND</v>
      </c>
      <c r="W62" s="2" t="s">
        <v>0</v>
      </c>
      <c r="X62" s="3"/>
    </row>
    <row r="63" spans="1:24" x14ac:dyDescent="0.35">
      <c r="A63" t="s">
        <v>142</v>
      </c>
      <c r="B63" t="s">
        <v>141</v>
      </c>
      <c r="C63" t="s">
        <v>3</v>
      </c>
      <c r="D63" t="s">
        <v>3</v>
      </c>
      <c r="E63" t="s">
        <v>3</v>
      </c>
      <c r="F63" t="s">
        <v>3</v>
      </c>
      <c r="G63" s="6">
        <f t="shared" si="10"/>
        <v>15.293271547811825</v>
      </c>
      <c r="H63" s="141">
        <f t="shared" si="0"/>
        <v>15.293271547811825</v>
      </c>
      <c r="I63" s="47">
        <f t="shared" si="1"/>
        <v>16.630500974527056</v>
      </c>
      <c r="J63" s="3">
        <f t="shared" si="2"/>
        <v>1.6576252436317642</v>
      </c>
      <c r="K63" s="2">
        <v>0.56371453913756808</v>
      </c>
      <c r="L63" s="47">
        <f t="shared" si="3"/>
        <v>9.9443538409508996</v>
      </c>
      <c r="M63" s="3">
        <f t="shared" si="4"/>
        <v>-1.3911539762275079E-2</v>
      </c>
      <c r="N63" s="2">
        <v>-9.8187973185236421E-3</v>
      </c>
      <c r="O63" s="3"/>
      <c r="P63" s="6">
        <f t="shared" si="9"/>
        <v>12.139198541708968</v>
      </c>
      <c r="Q63" s="142">
        <f>IF(R63="ND","ND",(R63*$R$22)+IF(U63="ND","ND",(U63*$U$22)))</f>
        <v>12.139198541708968</v>
      </c>
      <c r="R63" s="47">
        <f t="shared" si="5"/>
        <v>12.558305895497483</v>
      </c>
      <c r="S63" s="3">
        <f t="shared" si="6"/>
        <v>0.63957647387437078</v>
      </c>
      <c r="T63" s="2">
        <v>0.49278150154455974</v>
      </c>
      <c r="U63" s="47">
        <f t="shared" si="7"/>
        <v>10.462769126554903</v>
      </c>
      <c r="V63" s="3">
        <f t="shared" si="8"/>
        <v>0.11569228163872586</v>
      </c>
      <c r="W63" s="2">
        <v>6.2593774571820138E-2</v>
      </c>
      <c r="X63" s="3"/>
    </row>
    <row r="64" spans="1:24" x14ac:dyDescent="0.35">
      <c r="A64" t="s">
        <v>35</v>
      </c>
      <c r="B64" t="s">
        <v>7</v>
      </c>
      <c r="G64" s="6">
        <f t="shared" si="10"/>
        <v>10.524296136044004</v>
      </c>
      <c r="H64" s="141">
        <f>AVERAGEIF($F$27:$F62,"&lt;&gt;",H27:H62)</f>
        <v>10.524296136044004</v>
      </c>
      <c r="I64" s="47"/>
      <c r="J64" s="3"/>
      <c r="K64" s="2">
        <v>0.45140365085479678</v>
      </c>
      <c r="L64" s="47"/>
      <c r="M64" s="3"/>
      <c r="N64" s="2">
        <v>-1.6126672699746769E-2</v>
      </c>
      <c r="O64" s="3"/>
      <c r="P64" s="6">
        <f t="shared" si="9"/>
        <v>9.5597975321685187</v>
      </c>
      <c r="Q64" s="142">
        <f>AVERAGEIF($F$27:$F61,"&lt;&gt;",Q27:Q63)</f>
        <v>9.5597975321685187</v>
      </c>
      <c r="R64" s="47"/>
      <c r="S64" s="3"/>
      <c r="T64" s="2">
        <v>0.30547012674769797</v>
      </c>
      <c r="U64" s="47"/>
      <c r="V64" s="3"/>
      <c r="W64" s="2">
        <v>-6.0280066470461247E-2</v>
      </c>
      <c r="X64" s="3"/>
    </row>
    <row r="65" spans="1:24" x14ac:dyDescent="0.35">
      <c r="A65" t="s">
        <v>34</v>
      </c>
      <c r="B65" t="s">
        <v>33</v>
      </c>
      <c r="G65" s="6">
        <f t="shared" si="10"/>
        <v>8.7601273794803252</v>
      </c>
      <c r="H65" s="141">
        <f>AVERAGEIF($F$27:$F62,"",H27:H62)</f>
        <v>8.7601273794803252</v>
      </c>
      <c r="I65" s="47"/>
      <c r="J65" s="3"/>
      <c r="K65" s="8">
        <v>0.28662271492942726</v>
      </c>
      <c r="L65" s="47"/>
      <c r="M65" s="3"/>
      <c r="N65" s="8">
        <v>3.9293029924997613E-2</v>
      </c>
      <c r="O65" s="3"/>
      <c r="P65" s="6">
        <f t="shared" si="9"/>
        <v>9.8655048459046686</v>
      </c>
      <c r="Q65" s="142">
        <f>AVERAGEIF($F$27:$F63,"",Q27:Q63)</f>
        <v>9.8655048459046686</v>
      </c>
      <c r="R65" s="47"/>
      <c r="S65" s="3"/>
      <c r="T65" s="8">
        <v>0.19275864018623123</v>
      </c>
      <c r="U65" s="47"/>
      <c r="V65" s="3"/>
      <c r="W65" s="8">
        <v>-2.2640658565812322E-2</v>
      </c>
      <c r="X65" s="3"/>
    </row>
    <row r="66" spans="1:24" x14ac:dyDescent="0.35">
      <c r="G66" s="1"/>
      <c r="H66" s="1"/>
      <c r="I66" s="1"/>
      <c r="J66" s="1"/>
      <c r="K66" s="8"/>
      <c r="L66" s="1"/>
      <c r="M66" s="1"/>
      <c r="N66" s="8"/>
      <c r="O66" s="1"/>
      <c r="P66" s="1"/>
      <c r="Q66" s="1"/>
      <c r="R66" s="1"/>
      <c r="S66" s="1"/>
      <c r="T66" s="8"/>
      <c r="U66" s="1"/>
      <c r="V66" s="1"/>
      <c r="W66" s="8"/>
      <c r="X66" s="1"/>
    </row>
    <row r="67" spans="1:24" x14ac:dyDescent="0.35">
      <c r="G67" s="1"/>
      <c r="H67" s="1"/>
      <c r="I67" s="1"/>
      <c r="J67" s="1"/>
      <c r="K67" s="1"/>
      <c r="L67" s="1"/>
      <c r="M67" s="1"/>
      <c r="N67" s="1"/>
      <c r="O67" s="1"/>
      <c r="P67" s="1"/>
      <c r="Q67" s="1"/>
      <c r="R67" s="1"/>
      <c r="S67" s="1"/>
      <c r="T67" s="8"/>
      <c r="U67" s="1"/>
      <c r="V67" s="1"/>
      <c r="W67" s="8"/>
      <c r="X67" s="1"/>
    </row>
    <row r="68" spans="1:24" x14ac:dyDescent="0.35">
      <c r="G68" s="1"/>
      <c r="H68" s="1"/>
      <c r="I68" s="1"/>
      <c r="J68" s="1"/>
      <c r="K68" s="1"/>
      <c r="L68" s="1"/>
      <c r="M68" s="1"/>
      <c r="N68" s="1"/>
      <c r="O68" s="1"/>
      <c r="P68" s="1"/>
      <c r="Q68" s="1"/>
      <c r="R68" s="1"/>
      <c r="S68" s="1"/>
      <c r="T68" s="1"/>
      <c r="U68" s="1"/>
      <c r="V68" s="1"/>
      <c r="W68" s="1"/>
      <c r="X68" s="1"/>
    </row>
    <row r="69" spans="1:24" x14ac:dyDescent="0.35">
      <c r="G69" s="1"/>
      <c r="H69" s="1"/>
      <c r="I69" s="1"/>
      <c r="J69" s="1"/>
      <c r="K69" s="1"/>
      <c r="L69" s="1"/>
      <c r="M69" s="1"/>
      <c r="N69" s="1"/>
      <c r="O69" s="1"/>
      <c r="P69" s="1"/>
      <c r="Q69" s="1"/>
      <c r="R69" s="1"/>
      <c r="S69" s="1"/>
      <c r="T69" s="1"/>
      <c r="U69" s="1"/>
      <c r="V69" s="1"/>
      <c r="W69" s="1"/>
      <c r="X69" s="1"/>
    </row>
    <row r="70" spans="1:24" x14ac:dyDescent="0.35">
      <c r="G70" s="1"/>
      <c r="H70" s="1"/>
      <c r="I70" s="1"/>
      <c r="J70" s="1"/>
      <c r="K70" s="1"/>
      <c r="L70" s="1"/>
      <c r="M70" s="1"/>
      <c r="N70" s="1"/>
      <c r="O70" s="1"/>
      <c r="P70" s="1"/>
      <c r="Q70" s="1"/>
      <c r="R70" s="1"/>
      <c r="S70" s="1"/>
      <c r="T70" s="1"/>
      <c r="U70" s="1"/>
      <c r="V70" s="1"/>
      <c r="W70" s="1"/>
      <c r="X70" s="1"/>
    </row>
    <row r="71" spans="1:24" x14ac:dyDescent="0.35">
      <c r="G71" s="1"/>
      <c r="H71" s="1"/>
      <c r="I71" s="1"/>
      <c r="J71" s="1"/>
      <c r="K71" s="1"/>
      <c r="L71" s="1"/>
      <c r="M71" s="1"/>
      <c r="N71" s="1"/>
      <c r="O71" s="1"/>
      <c r="P71" s="1"/>
      <c r="Q71" s="1"/>
      <c r="R71" s="1"/>
      <c r="S71" s="1"/>
      <c r="T71" s="1"/>
      <c r="U71" s="1"/>
      <c r="V71" s="1"/>
      <c r="W71" s="1"/>
      <c r="X71" s="1"/>
    </row>
    <row r="72" spans="1:24" x14ac:dyDescent="0.35">
      <c r="G72" s="1"/>
      <c r="H72" s="1"/>
      <c r="I72" s="1"/>
      <c r="J72" s="1"/>
      <c r="K72" s="1"/>
      <c r="L72" s="1"/>
      <c r="M72" s="1"/>
      <c r="N72" s="1"/>
      <c r="O72" s="1"/>
      <c r="P72" s="1"/>
      <c r="Q72" s="1"/>
      <c r="R72" s="1"/>
      <c r="S72" s="1"/>
      <c r="T72" s="1"/>
      <c r="U72" s="1"/>
      <c r="V72" s="1"/>
      <c r="W72" s="1"/>
      <c r="X72" s="1"/>
    </row>
    <row r="73" spans="1:24" x14ac:dyDescent="0.35">
      <c r="G73" s="1"/>
      <c r="H73" s="1"/>
      <c r="I73" s="1"/>
      <c r="J73" s="1"/>
      <c r="K73" s="1"/>
      <c r="L73" s="1"/>
      <c r="M73" s="1"/>
      <c r="N73" s="1"/>
      <c r="O73" s="1"/>
      <c r="P73" s="1"/>
      <c r="Q73" s="1"/>
      <c r="R73" s="1"/>
      <c r="S73" s="1"/>
      <c r="T73" s="1"/>
      <c r="U73" s="1"/>
      <c r="V73" s="1"/>
      <c r="W73" s="1"/>
      <c r="X73" s="1"/>
    </row>
    <row r="74" spans="1:24" x14ac:dyDescent="0.35">
      <c r="G74" s="1"/>
      <c r="H74" s="1"/>
      <c r="I74" s="1"/>
      <c r="J74" s="1"/>
      <c r="K74" s="1"/>
      <c r="L74" s="1"/>
      <c r="M74" s="1"/>
      <c r="N74" s="1"/>
      <c r="O74" s="1"/>
      <c r="P74" s="1"/>
      <c r="Q74" s="1"/>
      <c r="R74" s="1"/>
      <c r="S74" s="1"/>
      <c r="T74" s="1"/>
      <c r="U74" s="1"/>
      <c r="V74" s="1"/>
      <c r="W74" s="1"/>
      <c r="X74" s="1"/>
    </row>
  </sheetData>
  <mergeCells count="21">
    <mergeCell ref="C25:F25"/>
    <mergeCell ref="I25:K25"/>
    <mergeCell ref="L25:N25"/>
    <mergeCell ref="R25:T25"/>
    <mergeCell ref="U25:W25"/>
    <mergeCell ref="G23:G26"/>
    <mergeCell ref="P18:W18"/>
    <mergeCell ref="U24:W24"/>
    <mergeCell ref="I23:K23"/>
    <mergeCell ref="L23:N23"/>
    <mergeCell ref="G17:N17"/>
    <mergeCell ref="G18:N18"/>
    <mergeCell ref="P23:P26"/>
    <mergeCell ref="R23:T23"/>
    <mergeCell ref="U23:W23"/>
    <mergeCell ref="I24:K24"/>
    <mergeCell ref="L24:N24"/>
    <mergeCell ref="R24:T24"/>
    <mergeCell ref="H23:H26"/>
    <mergeCell ref="Q23:Q26"/>
    <mergeCell ref="P17:W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1EEA6-4A7B-5D43-8337-C44FEC0F3703}">
  <sheetPr>
    <tabColor rgb="FF84AB4C"/>
  </sheetPr>
  <dimension ref="A1:AL82"/>
  <sheetViews>
    <sheetView topLeftCell="A4" zoomScale="75" zoomScaleNormal="75" zoomScaleSheetLayoutView="25" workbookViewId="0">
      <selection activeCell="H6" sqref="H6"/>
    </sheetView>
  </sheetViews>
  <sheetFormatPr defaultColWidth="10.6640625" defaultRowHeight="15.5" x14ac:dyDescent="0.35"/>
  <cols>
    <col min="1" max="1" width="25.83203125" customWidth="1"/>
    <col min="2" max="6" width="10.83203125" customWidth="1"/>
    <col min="7" max="38" width="20.83203125" customWidth="1"/>
    <col min="39" max="43" width="16.33203125" bestFit="1" customWidth="1"/>
  </cols>
  <sheetData>
    <row r="1" spans="1:38" s="44" customFormat="1" ht="22" customHeight="1" x14ac:dyDescent="0.35">
      <c r="A1" s="68" t="s">
        <v>236</v>
      </c>
      <c r="B1" s="46"/>
      <c r="C1" s="46"/>
      <c r="D1" s="46"/>
      <c r="E1" s="46"/>
      <c r="F1" s="46"/>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row>
    <row r="2" spans="1:38" x14ac:dyDescent="0.35">
      <c r="A2" s="16" t="s">
        <v>112</v>
      </c>
      <c r="B2" s="16"/>
      <c r="C2" s="16"/>
      <c r="D2" s="16"/>
      <c r="E2" s="16"/>
      <c r="F2" s="16"/>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row>
    <row r="3" spans="1:38" x14ac:dyDescent="0.35">
      <c r="A3" s="43" t="s">
        <v>117</v>
      </c>
      <c r="B3" t="s">
        <v>283</v>
      </c>
    </row>
    <row r="4" spans="1:38" x14ac:dyDescent="0.35">
      <c r="A4" s="43" t="s">
        <v>261</v>
      </c>
      <c r="B4" t="s">
        <v>262</v>
      </c>
    </row>
    <row r="5" spans="1:38" x14ac:dyDescent="0.35">
      <c r="A5" s="149" t="s">
        <v>241</v>
      </c>
      <c r="B5" t="s">
        <v>177</v>
      </c>
    </row>
    <row r="6" spans="1:38" x14ac:dyDescent="0.35">
      <c r="A6" s="138" t="s">
        <v>255</v>
      </c>
      <c r="B6" t="s">
        <v>176</v>
      </c>
    </row>
    <row r="7" spans="1:38" x14ac:dyDescent="0.35">
      <c r="A7" s="39" t="s">
        <v>260</v>
      </c>
      <c r="B7" t="s">
        <v>276</v>
      </c>
    </row>
    <row r="8" spans="1:38" x14ac:dyDescent="0.35">
      <c r="A8" s="36" t="s">
        <v>114</v>
      </c>
      <c r="B8" s="38">
        <v>0.3</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row>
    <row r="9" spans="1:38" x14ac:dyDescent="0.35">
      <c r="A9" s="36" t="s">
        <v>28</v>
      </c>
      <c r="B9" t="s">
        <v>298</v>
      </c>
    </row>
    <row r="10" spans="1:38" x14ac:dyDescent="0.35">
      <c r="A10" s="36" t="s">
        <v>114</v>
      </c>
      <c r="B10" s="38">
        <v>0.8</v>
      </c>
    </row>
    <row r="11" spans="1:38" x14ac:dyDescent="0.35">
      <c r="A11" s="36" t="s">
        <v>27</v>
      </c>
      <c r="B11" t="s">
        <v>358</v>
      </c>
      <c r="C11" s="41"/>
      <c r="D11" s="41"/>
      <c r="E11" s="41"/>
      <c r="F11" s="41"/>
      <c r="G11" s="41"/>
      <c r="H11" s="41"/>
      <c r="I11" s="41"/>
      <c r="J11" s="41"/>
      <c r="K11" s="41"/>
      <c r="L11" s="41"/>
      <c r="M11" s="41"/>
      <c r="N11" s="41"/>
      <c r="O11" s="41"/>
      <c r="P11" s="41"/>
      <c r="Q11" s="41"/>
      <c r="R11" s="41"/>
      <c r="S11" s="41"/>
      <c r="T11" s="41"/>
      <c r="U11" s="41"/>
      <c r="V11" s="40"/>
      <c r="W11" s="41"/>
      <c r="X11" s="41"/>
      <c r="Y11" s="41"/>
      <c r="Z11" s="41"/>
      <c r="AA11" s="41"/>
      <c r="AB11" s="41"/>
      <c r="AC11" s="41"/>
      <c r="AD11" s="41"/>
      <c r="AE11" s="41"/>
      <c r="AF11" s="41"/>
      <c r="AG11" s="41"/>
      <c r="AH11" s="41"/>
      <c r="AI11" s="41"/>
      <c r="AJ11" s="41"/>
      <c r="AK11" s="41"/>
      <c r="AL11" s="40"/>
    </row>
    <row r="12" spans="1:38" x14ac:dyDescent="0.35">
      <c r="A12" s="36" t="s">
        <v>114</v>
      </c>
      <c r="B12" s="38">
        <v>0.2</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row>
    <row r="13" spans="1:38" x14ac:dyDescent="0.35">
      <c r="A13" s="39" t="s">
        <v>260</v>
      </c>
      <c r="B13" t="s">
        <v>277</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row>
    <row r="14" spans="1:38" x14ac:dyDescent="0.35">
      <c r="A14" s="36" t="s">
        <v>114</v>
      </c>
      <c r="B14" s="38">
        <v>0.7</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row>
    <row r="15" spans="1:38" x14ac:dyDescent="0.35">
      <c r="A15" s="36" t="s">
        <v>28</v>
      </c>
      <c r="B15" t="s">
        <v>299</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row>
    <row r="16" spans="1:38" x14ac:dyDescent="0.35">
      <c r="A16" s="36" t="s">
        <v>114</v>
      </c>
      <c r="B16" s="38">
        <v>0.8</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row>
    <row r="17" spans="1:38" x14ac:dyDescent="0.35">
      <c r="A17" s="36" t="s">
        <v>27</v>
      </c>
      <c r="B17" t="s">
        <v>359</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row>
    <row r="18" spans="1:38" x14ac:dyDescent="0.35">
      <c r="A18" s="36" t="s">
        <v>114</v>
      </c>
      <c r="B18" s="38">
        <v>0.2</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row>
    <row r="19" spans="1:38" x14ac:dyDescent="0.35">
      <c r="A19" s="36" t="s">
        <v>175</v>
      </c>
      <c r="B19" s="24" t="s">
        <v>174</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row>
    <row r="20" spans="1:38" x14ac:dyDescent="0.35">
      <c r="A20" s="36" t="s">
        <v>113</v>
      </c>
      <c r="B20" s="24" t="s">
        <v>246</v>
      </c>
      <c r="C20" s="24"/>
      <c r="D20" s="24"/>
      <c r="E20" s="24"/>
      <c r="F20" s="24"/>
      <c r="G20" s="24"/>
      <c r="H20" s="24"/>
      <c r="I20" s="24"/>
      <c r="J20" s="24"/>
      <c r="K20" s="24"/>
      <c r="L20" s="24"/>
      <c r="M20" s="24"/>
      <c r="N20" s="24"/>
      <c r="O20" s="24"/>
      <c r="P20" s="24"/>
      <c r="Q20" s="24"/>
      <c r="R20" s="24"/>
      <c r="S20" s="24"/>
      <c r="T20" s="24"/>
      <c r="U20" s="24"/>
      <c r="V20" s="24"/>
      <c r="W20" s="24"/>
      <c r="X20" s="24"/>
      <c r="Y20" s="75"/>
      <c r="Z20" s="34"/>
      <c r="AA20" s="75"/>
      <c r="AB20" s="75"/>
      <c r="AC20" s="34"/>
      <c r="AD20" s="75"/>
      <c r="AE20" s="24"/>
      <c r="AF20" s="24"/>
      <c r="AG20" s="24"/>
      <c r="AH20" s="24"/>
      <c r="AI20" s="24"/>
      <c r="AJ20" s="24"/>
      <c r="AK20" s="24"/>
      <c r="AL20" s="24"/>
    </row>
    <row r="21" spans="1:38" x14ac:dyDescent="0.35">
      <c r="C21" s="24"/>
      <c r="D21" s="24"/>
      <c r="E21" s="24"/>
      <c r="F21" s="24"/>
      <c r="G21" s="24"/>
      <c r="H21" s="24"/>
      <c r="I21" s="24"/>
      <c r="J21" s="24"/>
      <c r="K21" s="24"/>
      <c r="L21" s="24"/>
      <c r="M21" s="24"/>
      <c r="N21" s="24"/>
      <c r="O21" s="24"/>
      <c r="P21" s="24"/>
      <c r="Q21" s="24"/>
      <c r="R21" s="24"/>
      <c r="S21" s="24"/>
      <c r="T21" s="24"/>
      <c r="U21" s="24"/>
      <c r="V21" s="24"/>
      <c r="W21" s="24"/>
      <c r="X21" s="24"/>
      <c r="Y21" s="75"/>
      <c r="Z21" s="34"/>
      <c r="AA21" s="75"/>
      <c r="AB21" s="75"/>
      <c r="AC21" s="34"/>
      <c r="AD21" s="75"/>
      <c r="AE21" s="24"/>
      <c r="AF21" s="24"/>
      <c r="AG21" s="24"/>
      <c r="AH21" s="24"/>
      <c r="AI21" s="24"/>
      <c r="AJ21" s="24"/>
      <c r="AK21" s="24"/>
      <c r="AL21" s="24"/>
    </row>
    <row r="22" spans="1:38" x14ac:dyDescent="0.35">
      <c r="C22" s="24"/>
      <c r="D22" s="24"/>
      <c r="E22" s="24"/>
      <c r="F22" s="24"/>
      <c r="G22" s="24"/>
      <c r="H22" s="24"/>
      <c r="I22" s="24"/>
      <c r="J22" s="24"/>
      <c r="K22" s="24"/>
      <c r="L22" s="24"/>
      <c r="M22" s="24"/>
      <c r="N22" s="24"/>
      <c r="O22" s="24"/>
      <c r="P22" s="24"/>
      <c r="Q22" s="24"/>
      <c r="R22" s="24"/>
      <c r="S22" s="24"/>
      <c r="T22" s="24"/>
      <c r="U22" s="24"/>
      <c r="V22" s="24"/>
      <c r="W22" s="24"/>
      <c r="X22" s="24"/>
      <c r="Y22" s="75"/>
      <c r="Z22" s="34"/>
      <c r="AA22" s="75"/>
      <c r="AB22" s="75"/>
      <c r="AC22" s="34"/>
      <c r="AD22" s="75"/>
      <c r="AE22" s="24"/>
      <c r="AF22" s="24"/>
      <c r="AG22" s="24"/>
      <c r="AH22" s="24"/>
      <c r="AI22" s="24"/>
      <c r="AJ22" s="24"/>
      <c r="AK22" s="24"/>
      <c r="AL22" s="24"/>
    </row>
    <row r="23" spans="1:38" x14ac:dyDescent="0.35">
      <c r="C23" s="24"/>
      <c r="D23" s="24"/>
      <c r="E23" s="24"/>
      <c r="F23" s="24"/>
      <c r="G23" s="24"/>
      <c r="H23" s="24"/>
      <c r="I23" s="24"/>
      <c r="J23" s="24"/>
      <c r="K23" s="24"/>
      <c r="L23" s="24"/>
      <c r="M23" s="24"/>
      <c r="N23" s="24"/>
      <c r="O23" s="24"/>
      <c r="P23" s="24"/>
      <c r="Q23" s="24"/>
      <c r="R23" s="24"/>
      <c r="S23" s="24"/>
      <c r="T23" s="24"/>
      <c r="U23" s="24"/>
      <c r="V23" s="24"/>
      <c r="W23" s="24"/>
      <c r="X23" s="24"/>
      <c r="Y23" s="75"/>
      <c r="Z23" s="34"/>
      <c r="AA23" s="75"/>
      <c r="AB23" s="75"/>
      <c r="AC23" s="34"/>
      <c r="AD23" s="75"/>
      <c r="AE23" s="24"/>
      <c r="AF23" s="24"/>
      <c r="AG23" s="24"/>
      <c r="AH23" s="24"/>
      <c r="AI23" s="24"/>
      <c r="AJ23" s="24"/>
      <c r="AK23" s="24"/>
      <c r="AL23" s="24"/>
    </row>
    <row r="24" spans="1:38" x14ac:dyDescent="0.35">
      <c r="C24" s="24"/>
      <c r="D24" s="24"/>
      <c r="E24" s="24"/>
      <c r="F24" s="24"/>
      <c r="G24" s="241" t="s">
        <v>236</v>
      </c>
      <c r="H24" s="241"/>
      <c r="I24" s="241"/>
      <c r="J24" s="241"/>
      <c r="K24" s="241"/>
      <c r="L24" s="241"/>
      <c r="M24" s="241"/>
      <c r="N24" s="241"/>
      <c r="O24" s="241"/>
      <c r="P24" s="241"/>
      <c r="Q24" s="241"/>
      <c r="R24" s="241"/>
      <c r="S24" s="241"/>
      <c r="T24" s="241"/>
      <c r="U24" s="241"/>
      <c r="V24" s="24"/>
      <c r="W24" s="241" t="s">
        <v>236</v>
      </c>
      <c r="X24" s="241"/>
      <c r="Y24" s="241"/>
      <c r="Z24" s="241"/>
      <c r="AA24" s="241"/>
      <c r="AB24" s="241"/>
      <c r="AC24" s="241"/>
      <c r="AD24" s="241"/>
      <c r="AE24" s="241"/>
      <c r="AF24" s="241"/>
      <c r="AG24" s="241"/>
      <c r="AH24" s="241"/>
      <c r="AI24" s="241"/>
      <c r="AJ24" s="241"/>
      <c r="AK24" s="241"/>
      <c r="AL24" s="24"/>
    </row>
    <row r="25" spans="1:38" x14ac:dyDescent="0.35">
      <c r="C25" s="24"/>
      <c r="D25" s="24"/>
      <c r="E25" s="24"/>
      <c r="F25" s="24"/>
      <c r="G25" s="249" t="s">
        <v>112</v>
      </c>
      <c r="H25" s="249"/>
      <c r="I25" s="249"/>
      <c r="J25" s="249"/>
      <c r="K25" s="249"/>
      <c r="L25" s="249"/>
      <c r="M25" s="249"/>
      <c r="N25" s="249"/>
      <c r="O25" s="249"/>
      <c r="P25" s="249"/>
      <c r="Q25" s="249"/>
      <c r="R25" s="249"/>
      <c r="S25" s="249"/>
      <c r="T25" s="249"/>
      <c r="U25" s="249"/>
      <c r="V25" s="24"/>
      <c r="W25" s="249" t="s">
        <v>111</v>
      </c>
      <c r="X25" s="249"/>
      <c r="Y25" s="249"/>
      <c r="Z25" s="249"/>
      <c r="AA25" s="249"/>
      <c r="AB25" s="249"/>
      <c r="AC25" s="249"/>
      <c r="AD25" s="249"/>
      <c r="AE25" s="249"/>
      <c r="AF25" s="249"/>
      <c r="AG25" s="249"/>
      <c r="AH25" s="249"/>
      <c r="AI25" s="249"/>
      <c r="AJ25" s="249"/>
      <c r="AK25" s="249"/>
      <c r="AL25" s="24"/>
    </row>
    <row r="26" spans="1:38" x14ac:dyDescent="0.35">
      <c r="C26" s="24"/>
      <c r="D26" s="24"/>
      <c r="E26" s="24"/>
      <c r="F26" s="24"/>
      <c r="G26" s="24"/>
      <c r="H26" s="24"/>
      <c r="I26" s="24"/>
      <c r="J26" s="24"/>
      <c r="K26" s="24"/>
      <c r="L26" s="24"/>
      <c r="M26" s="24"/>
      <c r="N26" s="24"/>
      <c r="O26" s="24"/>
      <c r="P26" s="24"/>
      <c r="Q26" s="24"/>
      <c r="R26" s="24"/>
      <c r="S26" s="24"/>
      <c r="T26" s="24"/>
      <c r="U26" s="24"/>
      <c r="V26" s="24"/>
      <c r="W26" s="24"/>
      <c r="X26" s="24"/>
      <c r="Y26" s="24"/>
      <c r="Z26" s="24"/>
      <c r="AB26" s="24"/>
      <c r="AC26" s="24"/>
      <c r="AE26" s="24"/>
      <c r="AL26" s="24"/>
    </row>
    <row r="27" spans="1:38" x14ac:dyDescent="0.35">
      <c r="C27" s="24"/>
      <c r="D27" s="24"/>
      <c r="E27" s="24"/>
      <c r="F27" s="24"/>
      <c r="G27" s="136" t="s">
        <v>256</v>
      </c>
      <c r="H27" s="24"/>
      <c r="O27" s="24"/>
      <c r="U27" s="24"/>
      <c r="V27" s="24"/>
      <c r="W27" s="136" t="s">
        <v>257</v>
      </c>
      <c r="AL27" s="24"/>
    </row>
    <row r="28" spans="1:38" x14ac:dyDescent="0.35">
      <c r="C28" s="24"/>
      <c r="D28" s="24"/>
      <c r="E28" s="24"/>
      <c r="F28" s="24"/>
      <c r="G28" s="144" t="s">
        <v>255</v>
      </c>
      <c r="H28" s="150" t="s">
        <v>32</v>
      </c>
      <c r="I28" s="27" t="s">
        <v>32</v>
      </c>
      <c r="J28" s="26" t="s">
        <v>31</v>
      </c>
      <c r="K28" s="28" t="s">
        <v>30</v>
      </c>
      <c r="L28" s="27" t="s">
        <v>32</v>
      </c>
      <c r="M28" s="26" t="s">
        <v>31</v>
      </c>
      <c r="N28" s="28" t="s">
        <v>30</v>
      </c>
      <c r="O28" s="150" t="s">
        <v>32</v>
      </c>
      <c r="P28" s="27" t="s">
        <v>32</v>
      </c>
      <c r="Q28" s="26" t="s">
        <v>31</v>
      </c>
      <c r="R28" s="28" t="s">
        <v>30</v>
      </c>
      <c r="S28" s="27" t="s">
        <v>32</v>
      </c>
      <c r="T28" s="26" t="s">
        <v>31</v>
      </c>
      <c r="U28" s="25" t="s">
        <v>30</v>
      </c>
      <c r="V28" s="24"/>
      <c r="W28" s="144" t="s">
        <v>255</v>
      </c>
      <c r="X28" s="150" t="s">
        <v>32</v>
      </c>
      <c r="Y28" s="27" t="s">
        <v>32</v>
      </c>
      <c r="Z28" s="26" t="s">
        <v>31</v>
      </c>
      <c r="AA28" s="28" t="s">
        <v>30</v>
      </c>
      <c r="AB28" s="27" t="s">
        <v>32</v>
      </c>
      <c r="AC28" s="26" t="s">
        <v>31</v>
      </c>
      <c r="AD28" s="28" t="s">
        <v>30</v>
      </c>
      <c r="AE28" s="150" t="s">
        <v>32</v>
      </c>
      <c r="AF28" s="27" t="s">
        <v>32</v>
      </c>
      <c r="AG28" s="26" t="s">
        <v>31</v>
      </c>
      <c r="AH28" s="28" t="s">
        <v>30</v>
      </c>
      <c r="AI28" s="27" t="s">
        <v>32</v>
      </c>
      <c r="AJ28" s="26" t="s">
        <v>31</v>
      </c>
      <c r="AK28" s="28" t="s">
        <v>30</v>
      </c>
      <c r="AL28" s="24"/>
    </row>
    <row r="29" spans="1:38" ht="16" customHeight="1" x14ac:dyDescent="0.35">
      <c r="C29" s="24"/>
      <c r="D29" s="24"/>
      <c r="E29" s="24"/>
      <c r="F29" s="24"/>
      <c r="G29" s="24"/>
      <c r="H29" s="23">
        <v>0.3</v>
      </c>
      <c r="I29" s="22">
        <v>0.8</v>
      </c>
      <c r="J29" s="22">
        <f>_xlfn.STDEV.P(K34:K70)</f>
        <v>0.20674160162809543</v>
      </c>
      <c r="K29" s="22">
        <f>AVERAGE(K34:K70)</f>
        <v>0.54781250000000004</v>
      </c>
      <c r="L29" s="22">
        <v>0.2</v>
      </c>
      <c r="M29" s="22">
        <f>_xlfn.STDEV.P(N34:N70)</f>
        <v>4.7771418216727667E-2</v>
      </c>
      <c r="N29" s="22">
        <f>AVERAGE(N34:N70)</f>
        <v>4.3218750000000007E-2</v>
      </c>
      <c r="O29" s="23">
        <v>0.7</v>
      </c>
      <c r="P29" s="22">
        <v>0.8</v>
      </c>
      <c r="Q29" s="22">
        <f>_xlfn.STDEV.P(R34:R70)</f>
        <v>0.18821530224718694</v>
      </c>
      <c r="R29" s="22">
        <f>AVERAGE(R34:R70)</f>
        <v>0.46750000000000014</v>
      </c>
      <c r="S29" s="22">
        <v>0.2</v>
      </c>
      <c r="T29" s="22">
        <f>_xlfn.STDEV.P(U34:U70)</f>
        <v>6.6331075096349071E-2</v>
      </c>
      <c r="U29" s="5">
        <f>AVERAGE(U34:U70)</f>
        <v>1.5312500000000005E-3</v>
      </c>
      <c r="V29" s="22"/>
      <c r="W29" s="24"/>
      <c r="X29" s="23">
        <v>0.3</v>
      </c>
      <c r="Y29" s="22">
        <v>1</v>
      </c>
      <c r="Z29" s="22">
        <f>_xlfn.STDEV.P(AA34:AA70)</f>
        <v>0.20208645370033024</v>
      </c>
      <c r="AA29" s="22">
        <f>AVERAGE(AA34:AA70)</f>
        <v>0.48322661662453642</v>
      </c>
      <c r="AB29" s="22">
        <v>0</v>
      </c>
      <c r="AC29" s="22" t="e">
        <f>_xlfn.STDEV.P(AD34:AD70)</f>
        <v>#DIV/0!</v>
      </c>
      <c r="AD29" s="22" t="e">
        <f>AVERAGE(AD34:AD70)</f>
        <v>#DIV/0!</v>
      </c>
      <c r="AE29" s="23">
        <v>0.7</v>
      </c>
      <c r="AF29" s="22">
        <v>1</v>
      </c>
      <c r="AG29" s="22">
        <f>_xlfn.STDEV.P(AH34:AH70)</f>
        <v>0.21703398140321892</v>
      </c>
      <c r="AH29" s="22">
        <f>AVERAGE(AH34:AH70)</f>
        <v>0.48587117679616931</v>
      </c>
      <c r="AI29" s="22">
        <v>0</v>
      </c>
      <c r="AJ29" s="22" t="e">
        <f>_xlfn.STDEV.P(AK34:AK70)</f>
        <v>#DIV/0!</v>
      </c>
      <c r="AK29" s="22" t="e">
        <f>AVERAGE(AK34:AK70)</f>
        <v>#DIV/0!</v>
      </c>
      <c r="AL29" s="22"/>
    </row>
    <row r="30" spans="1:38" ht="16" customHeight="1" x14ac:dyDescent="0.35">
      <c r="A30" s="21" t="s">
        <v>110</v>
      </c>
      <c r="B30" s="21"/>
      <c r="C30" s="21"/>
      <c r="D30" s="21"/>
      <c r="E30" s="21"/>
      <c r="F30" s="21"/>
      <c r="G30" s="246" t="s">
        <v>259</v>
      </c>
      <c r="H30" s="244" t="s">
        <v>281</v>
      </c>
      <c r="I30" s="238" t="s">
        <v>28</v>
      </c>
      <c r="J30" s="248"/>
      <c r="K30" s="248"/>
      <c r="L30" s="248" t="s">
        <v>27</v>
      </c>
      <c r="M30" s="248"/>
      <c r="N30" s="240"/>
      <c r="O30" s="244" t="s">
        <v>281</v>
      </c>
      <c r="P30" s="238" t="s">
        <v>28</v>
      </c>
      <c r="Q30" s="248"/>
      <c r="R30" s="248"/>
      <c r="S30" s="248" t="s">
        <v>27</v>
      </c>
      <c r="T30" s="248"/>
      <c r="U30" s="240"/>
      <c r="V30" s="20"/>
      <c r="W30" s="246" t="s">
        <v>259</v>
      </c>
      <c r="X30" s="244" t="s">
        <v>281</v>
      </c>
      <c r="Y30" s="248" t="s">
        <v>28</v>
      </c>
      <c r="Z30" s="248"/>
      <c r="AA30" s="248"/>
      <c r="AB30" s="248" t="s">
        <v>27</v>
      </c>
      <c r="AC30" s="248"/>
      <c r="AD30" s="248"/>
      <c r="AE30" s="244" t="s">
        <v>281</v>
      </c>
      <c r="AF30" s="248" t="s">
        <v>28</v>
      </c>
      <c r="AG30" s="248"/>
      <c r="AH30" s="248"/>
      <c r="AI30" s="248" t="s">
        <v>27</v>
      </c>
      <c r="AJ30" s="248"/>
      <c r="AK30" s="248"/>
      <c r="AL30" s="20"/>
    </row>
    <row r="31" spans="1:38" x14ac:dyDescent="0.35">
      <c r="C31" s="19"/>
      <c r="D31" s="19"/>
      <c r="E31" s="19"/>
      <c r="F31" s="19"/>
      <c r="G31" s="246"/>
      <c r="H31" s="244"/>
      <c r="I31" s="204" t="s">
        <v>276</v>
      </c>
      <c r="J31" s="204"/>
      <c r="K31" s="208"/>
      <c r="L31" s="204" t="s">
        <v>276</v>
      </c>
      <c r="M31" s="204"/>
      <c r="N31" s="208"/>
      <c r="O31" s="244"/>
      <c r="P31" s="204" t="s">
        <v>277</v>
      </c>
      <c r="Q31" s="204"/>
      <c r="R31" s="208"/>
      <c r="S31" s="204" t="s">
        <v>277</v>
      </c>
      <c r="T31" s="204"/>
      <c r="U31" s="208"/>
      <c r="V31" s="19"/>
      <c r="W31" s="246"/>
      <c r="X31" s="244"/>
      <c r="Y31" s="204" t="s">
        <v>276</v>
      </c>
      <c r="Z31" s="204"/>
      <c r="AA31" s="208"/>
      <c r="AB31" s="204" t="s">
        <v>276</v>
      </c>
      <c r="AC31" s="204"/>
      <c r="AD31" s="208"/>
      <c r="AE31" s="244"/>
      <c r="AF31" s="204" t="s">
        <v>277</v>
      </c>
      <c r="AG31" s="204"/>
      <c r="AH31" s="208"/>
      <c r="AI31" s="204" t="s">
        <v>277</v>
      </c>
      <c r="AJ31" s="204"/>
      <c r="AK31" s="208"/>
      <c r="AL31" s="19"/>
    </row>
    <row r="32" spans="1:38" x14ac:dyDescent="0.35">
      <c r="C32" s="204" t="s">
        <v>23</v>
      </c>
      <c r="D32" s="204"/>
      <c r="E32" s="204"/>
      <c r="F32" s="204"/>
      <c r="G32" s="246"/>
      <c r="H32" s="244"/>
      <c r="I32" s="204" t="s">
        <v>20</v>
      </c>
      <c r="J32" s="204"/>
      <c r="K32" s="208"/>
      <c r="L32" s="237" t="s">
        <v>19</v>
      </c>
      <c r="M32" s="204"/>
      <c r="N32" s="208"/>
      <c r="O32" s="244"/>
      <c r="P32" s="204" t="s">
        <v>172</v>
      </c>
      <c r="Q32" s="204"/>
      <c r="R32" s="208"/>
      <c r="S32" s="237" t="s">
        <v>171</v>
      </c>
      <c r="T32" s="204"/>
      <c r="U32" s="208"/>
      <c r="W32" s="246"/>
      <c r="X32" s="244"/>
      <c r="Y32" s="204" t="s">
        <v>16</v>
      </c>
      <c r="Z32" s="204"/>
      <c r="AA32" s="208"/>
      <c r="AB32" s="204" t="s">
        <v>15</v>
      </c>
      <c r="AC32" s="204"/>
      <c r="AD32" s="208"/>
      <c r="AE32" s="244"/>
      <c r="AF32" s="204" t="s">
        <v>167</v>
      </c>
      <c r="AG32" s="204"/>
      <c r="AH32" s="208"/>
      <c r="AI32" s="204" t="s">
        <v>173</v>
      </c>
      <c r="AJ32" s="204"/>
      <c r="AK32" s="208"/>
    </row>
    <row r="33" spans="1:38" x14ac:dyDescent="0.35">
      <c r="A33" s="18" t="s">
        <v>12</v>
      </c>
      <c r="B33" s="18" t="s">
        <v>11</v>
      </c>
      <c r="C33" s="18" t="s">
        <v>10</v>
      </c>
      <c r="D33" s="18" t="s">
        <v>9</v>
      </c>
      <c r="E33" s="18" t="s">
        <v>8</v>
      </c>
      <c r="F33" s="18" t="s">
        <v>7</v>
      </c>
      <c r="G33" s="247"/>
      <c r="H33" s="245"/>
      <c r="I33" s="18" t="s">
        <v>6</v>
      </c>
      <c r="J33" s="18" t="s">
        <v>5</v>
      </c>
      <c r="K33" s="17" t="s">
        <v>4</v>
      </c>
      <c r="L33" s="18" t="s">
        <v>6</v>
      </c>
      <c r="M33" s="18" t="s">
        <v>5</v>
      </c>
      <c r="N33" s="17" t="s">
        <v>4</v>
      </c>
      <c r="O33" s="245"/>
      <c r="P33" s="18" t="s">
        <v>6</v>
      </c>
      <c r="Q33" s="18" t="s">
        <v>5</v>
      </c>
      <c r="R33" s="17" t="s">
        <v>4</v>
      </c>
      <c r="S33" s="18" t="s">
        <v>6</v>
      </c>
      <c r="T33" s="18" t="s">
        <v>5</v>
      </c>
      <c r="U33" s="17" t="s">
        <v>4</v>
      </c>
      <c r="W33" s="247"/>
      <c r="X33" s="245"/>
      <c r="Y33" s="18" t="s">
        <v>6</v>
      </c>
      <c r="Z33" s="18" t="s">
        <v>5</v>
      </c>
      <c r="AA33" s="17" t="s">
        <v>4</v>
      </c>
      <c r="AB33" s="18" t="s">
        <v>6</v>
      </c>
      <c r="AC33" s="18" t="s">
        <v>5</v>
      </c>
      <c r="AD33" s="17" t="s">
        <v>4</v>
      </c>
      <c r="AE33" s="245"/>
      <c r="AF33" s="18" t="s">
        <v>6</v>
      </c>
      <c r="AG33" s="18" t="s">
        <v>5</v>
      </c>
      <c r="AH33" s="17" t="s">
        <v>4</v>
      </c>
      <c r="AI33" s="18" t="s">
        <v>6</v>
      </c>
      <c r="AJ33" s="18" t="s">
        <v>5</v>
      </c>
      <c r="AK33" s="17" t="s">
        <v>4</v>
      </c>
    </row>
    <row r="34" spans="1:38" x14ac:dyDescent="0.35">
      <c r="A34" t="s">
        <v>109</v>
      </c>
      <c r="B34" t="s">
        <v>108</v>
      </c>
      <c r="C34" t="s">
        <v>3</v>
      </c>
      <c r="E34" t="s">
        <v>3</v>
      </c>
      <c r="F34" t="s">
        <v>3</v>
      </c>
      <c r="G34" s="6">
        <f t="shared" ref="G34:G70" si="0">IF(H34="ND","ND",(H34*$H$29)+IF(O34="ND","ND",(O34*$O$29)))</f>
        <v>15.526895310185292</v>
      </c>
      <c r="H34" s="4">
        <f t="shared" ref="H34:H70" si="1">IF(I34="ND","ND",(I34*$I$29)+IF(L34="ND","ND",(L34*$L$29)))</f>
        <v>12.816281983841824</v>
      </c>
      <c r="I34" s="3">
        <f t="shared" ref="I34:I70" si="2">IF(K34="ND","ND",MIN(MAX((K34-$K$29)/$J$29,-2.5),2.5)*4+10)</f>
        <v>13.524931577684775</v>
      </c>
      <c r="J34" s="3">
        <f t="shared" ref="J34:J70" si="3">IF(K34="ND","ND",(K34-$K$29)/$J$29)</f>
        <v>0.8812328944211939</v>
      </c>
      <c r="K34" s="56">
        <v>0.73</v>
      </c>
      <c r="L34" s="3">
        <f t="shared" ref="L34:L70" si="4">IF(N34="ND","ND",MIN(MAX((N34-$N$29)/$M$29,-2.5),2.5)*4+10)</f>
        <v>9.9816836084700196</v>
      </c>
      <c r="M34" s="3">
        <f t="shared" ref="M34:M70" si="5">IF(N34="ND","ND",(N34-$N$29)/$M$29)</f>
        <v>-4.579097882495207E-3</v>
      </c>
      <c r="N34" s="70">
        <v>4.2999999999999997E-2</v>
      </c>
      <c r="O34" s="4">
        <f t="shared" ref="O34:O70" si="6">IF(P34="ND","ND",(P34*$P$29)+IF(S34="ND","ND",(S34*$S$29)))</f>
        <v>16.688586735761064</v>
      </c>
      <c r="P34" s="3">
        <f t="shared" ref="P34:P70" si="7">IF(R34="ND","ND",MIN(MAX((R34-$R$29)/$Q$29,-2.5),2.5)*4+10)</f>
        <v>17.916465782591644</v>
      </c>
      <c r="Q34" s="3">
        <f t="shared" ref="Q34:Q70" si="8">IF(R34="ND","ND",(R34-$R$29)/$Q$29)</f>
        <v>1.9791164456479107</v>
      </c>
      <c r="R34" s="56">
        <v>0.84</v>
      </c>
      <c r="S34" s="3">
        <f t="shared" ref="S34:S70" si="9">IF(U34="ND","ND",MIN(MAX((U34-$U$29)/$T$29,-2.5),2.5)*4+10)</f>
        <v>11.777070548438736</v>
      </c>
      <c r="T34" s="3">
        <f t="shared" ref="T34:T70" si="10">IF(U34="ND","ND",(U34-$U$29)/$T$29)</f>
        <v>0.44426763710968387</v>
      </c>
      <c r="U34" s="56">
        <v>3.1E-2</v>
      </c>
      <c r="V34" s="3"/>
      <c r="W34" s="6">
        <f t="shared" ref="W34:W67" si="11">IF(X34="ND","ND",(X34*$X$29)+IF(AE34="ND","ND",(AE34*$AE$29)))</f>
        <v>14.116433405407655</v>
      </c>
      <c r="X34" s="47">
        <f t="shared" ref="X34:X67" si="12">IF(Y34="ND","ND",(Y34*$Y$29))</f>
        <v>12.645045910501274</v>
      </c>
      <c r="Y34" s="47">
        <f t="shared" ref="Y34:Y67" si="13">IF(AA34="ND","ND",MIN(MAX((AA34-$AA$29)/$Z$29,-2.5),2.5)*4+10)</f>
        <v>12.645045910501274</v>
      </c>
      <c r="Z34" s="3">
        <f t="shared" ref="Z34:Z67" si="14">IF(AA34="ND","ND",(AA34-$AA$29)/$Z$29)</f>
        <v>0.66126147762531828</v>
      </c>
      <c r="AA34" s="56">
        <v>0.61685860360647726</v>
      </c>
      <c r="AB34" s="47" t="str">
        <f t="shared" ref="AB34:AB67" si="15">IF(AD34="ND","ND",MIN(MAX((AD34-$AA$29)/$Z$29,-2.5),2.5)*4+10)</f>
        <v>ND</v>
      </c>
      <c r="AC34" s="3" t="str">
        <f t="shared" ref="AC34:AC67" si="16">IF(AD34="ND","ND",(AD34-$AA$29)/$Z$29)</f>
        <v>ND</v>
      </c>
      <c r="AD34" s="56" t="s">
        <v>0</v>
      </c>
      <c r="AE34" s="47">
        <f t="shared" ref="AE34:AE67" si="17">IF(AF34="ND","ND",(AF34*$AF$29))</f>
        <v>14.747028046081819</v>
      </c>
      <c r="AF34" s="47">
        <f t="shared" ref="AF34:AF67" si="18">IF(AH34="ND","ND",MIN(MAX((AH34-$AH$29)/$AG$29,-2.5),2.5)*4+10)</f>
        <v>14.747028046081819</v>
      </c>
      <c r="AG34" s="3">
        <f t="shared" ref="AG34:AG67" si="19">IF(AH34="ND","ND",(AH34-$AH$29)/$AG$29)</f>
        <v>1.1867570115204551</v>
      </c>
      <c r="AH34" s="56">
        <v>0.74343777596463945</v>
      </c>
      <c r="AI34" s="47" t="str">
        <f t="shared" ref="AI34:AI67" si="20">IF(AK34="ND","ND",MIN(MAX((AK34-$AH$29)/$AG$29,-2.5),2.5)*4+10)</f>
        <v>ND</v>
      </c>
      <c r="AJ34" s="3" t="str">
        <f t="shared" ref="AJ34:AJ67" si="21">IF(AK34="ND","ND",(AK34-$AH$29)/$AG$29)</f>
        <v>ND</v>
      </c>
      <c r="AK34" s="56" t="s">
        <v>0</v>
      </c>
      <c r="AL34" s="3"/>
    </row>
    <row r="35" spans="1:38" x14ac:dyDescent="0.35">
      <c r="A35" t="s">
        <v>107</v>
      </c>
      <c r="B35" t="s">
        <v>106</v>
      </c>
      <c r="C35" t="s">
        <v>3</v>
      </c>
      <c r="D35" t="s">
        <v>3</v>
      </c>
      <c r="E35" t="s">
        <v>3</v>
      </c>
      <c r="F35" t="s">
        <v>3</v>
      </c>
      <c r="G35" s="6">
        <f t="shared" si="0"/>
        <v>8.0425806451075381</v>
      </c>
      <c r="H35" s="4">
        <f t="shared" si="1"/>
        <v>10.008897136245684</v>
      </c>
      <c r="I35" s="3">
        <f t="shared" si="2"/>
        <v>10.622758066040362</v>
      </c>
      <c r="J35" s="3">
        <f t="shared" si="3"/>
        <v>0.15568951651009053</v>
      </c>
      <c r="K35" s="56">
        <v>0.57999999999999996</v>
      </c>
      <c r="L35" s="3">
        <f t="shared" si="4"/>
        <v>7.5534534170669652</v>
      </c>
      <c r="M35" s="3">
        <f t="shared" si="5"/>
        <v>-0.61163664573325882</v>
      </c>
      <c r="N35" s="56">
        <v>1.3999999999999999E-2</v>
      </c>
      <c r="O35" s="4">
        <f t="shared" si="6"/>
        <v>7.1998735774769038</v>
      </c>
      <c r="P35" s="3">
        <f t="shared" si="7"/>
        <v>7.5028597866992754</v>
      </c>
      <c r="Q35" s="3">
        <f t="shared" si="8"/>
        <v>-0.62428505332518103</v>
      </c>
      <c r="R35" s="56">
        <v>0.35</v>
      </c>
      <c r="S35" s="3">
        <f t="shared" si="9"/>
        <v>5.9879287405874146</v>
      </c>
      <c r="T35" s="3">
        <f t="shared" si="10"/>
        <v>-1.0030178148531463</v>
      </c>
      <c r="U35" s="56">
        <v>-6.5000000000000002E-2</v>
      </c>
      <c r="V35" s="3"/>
      <c r="W35" s="6">
        <f t="shared" si="11"/>
        <v>10.02817467552673</v>
      </c>
      <c r="X35" s="47">
        <f t="shared" si="12"/>
        <v>11.294477972449549</v>
      </c>
      <c r="Y35" s="47">
        <f t="shared" si="13"/>
        <v>11.294477972449549</v>
      </c>
      <c r="Z35" s="3">
        <f t="shared" si="14"/>
        <v>0.32361949311238702</v>
      </c>
      <c r="AA35" s="56">
        <v>0.54862573233591716</v>
      </c>
      <c r="AB35" s="47" t="str">
        <f t="shared" si="15"/>
        <v>ND</v>
      </c>
      <c r="AC35" s="3" t="str">
        <f t="shared" si="16"/>
        <v>ND</v>
      </c>
      <c r="AD35" s="56" t="s">
        <v>0</v>
      </c>
      <c r="AE35" s="47">
        <f t="shared" si="17"/>
        <v>9.4854732625598075</v>
      </c>
      <c r="AF35" s="47">
        <f t="shared" si="18"/>
        <v>9.4854732625598075</v>
      </c>
      <c r="AG35" s="3">
        <f t="shared" si="19"/>
        <v>-0.12863168436004827</v>
      </c>
      <c r="AH35" s="56">
        <v>0.45795373020490587</v>
      </c>
      <c r="AI35" s="47" t="str">
        <f t="shared" si="20"/>
        <v>ND</v>
      </c>
      <c r="AJ35" s="3" t="str">
        <f t="shared" si="21"/>
        <v>ND</v>
      </c>
      <c r="AK35" s="56" t="s">
        <v>0</v>
      </c>
      <c r="AL35" s="3"/>
    </row>
    <row r="36" spans="1:38" x14ac:dyDescent="0.35">
      <c r="A36" t="s">
        <v>105</v>
      </c>
      <c r="B36" t="s">
        <v>104</v>
      </c>
      <c r="C36" t="s">
        <v>3</v>
      </c>
      <c r="D36" t="s">
        <v>3</v>
      </c>
      <c r="E36" t="s">
        <v>3</v>
      </c>
      <c r="G36" s="6">
        <f t="shared" si="0"/>
        <v>10.111941943708391</v>
      </c>
      <c r="H36" s="4">
        <f t="shared" si="1"/>
        <v>8.7701494279092689</v>
      </c>
      <c r="I36" s="3">
        <f t="shared" si="2"/>
        <v>9.8488451296018535</v>
      </c>
      <c r="J36" s="3">
        <f t="shared" si="3"/>
        <v>-3.7788717599536628E-2</v>
      </c>
      <c r="K36" s="56">
        <v>0.54</v>
      </c>
      <c r="L36" s="3">
        <f t="shared" si="4"/>
        <v>4.4553666211389293</v>
      </c>
      <c r="M36" s="3">
        <f t="shared" si="5"/>
        <v>-1.3861583447152677</v>
      </c>
      <c r="N36" s="56">
        <v>-2.3E-2</v>
      </c>
      <c r="O36" s="4">
        <f t="shared" si="6"/>
        <v>10.686995879050873</v>
      </c>
      <c r="P36" s="3">
        <f t="shared" si="7"/>
        <v>12.178356356283604</v>
      </c>
      <c r="Q36" s="3">
        <f t="shared" si="8"/>
        <v>0.54458908907090087</v>
      </c>
      <c r="R36" s="56">
        <v>0.56999999999999995</v>
      </c>
      <c r="S36" s="3">
        <f t="shared" si="9"/>
        <v>4.7215539701199383</v>
      </c>
      <c r="T36" s="3">
        <f t="shared" si="10"/>
        <v>-1.3196115074700154</v>
      </c>
      <c r="U36" s="56">
        <v>-8.5999999999999993E-2</v>
      </c>
      <c r="V36" s="3"/>
      <c r="W36" s="6">
        <f t="shared" si="11"/>
        <v>14.918659576423691</v>
      </c>
      <c r="X36" s="47">
        <f t="shared" si="12"/>
        <v>12.16633773405537</v>
      </c>
      <c r="Y36" s="47">
        <f t="shared" si="13"/>
        <v>12.16633773405537</v>
      </c>
      <c r="Z36" s="3">
        <f t="shared" si="14"/>
        <v>0.54158443351384256</v>
      </c>
      <c r="AA36" s="56">
        <v>0.59267349417265114</v>
      </c>
      <c r="AB36" s="47" t="str">
        <f t="shared" si="15"/>
        <v>ND</v>
      </c>
      <c r="AC36" s="3" t="str">
        <f t="shared" si="16"/>
        <v>ND</v>
      </c>
      <c r="AD36" s="56" t="s">
        <v>0</v>
      </c>
      <c r="AE36" s="47">
        <f t="shared" si="17"/>
        <v>16.098226080295831</v>
      </c>
      <c r="AF36" s="47">
        <f t="shared" si="18"/>
        <v>16.098226080295831</v>
      </c>
      <c r="AG36" s="3">
        <f t="shared" si="19"/>
        <v>1.5245565200739581</v>
      </c>
      <c r="AH36" s="56">
        <v>0.81675174822205687</v>
      </c>
      <c r="AI36" s="47" t="str">
        <f t="shared" si="20"/>
        <v>ND</v>
      </c>
      <c r="AJ36" s="3" t="str">
        <f t="shared" si="21"/>
        <v>ND</v>
      </c>
      <c r="AK36" s="56" t="s">
        <v>0</v>
      </c>
      <c r="AL36" s="3"/>
    </row>
    <row r="37" spans="1:38" x14ac:dyDescent="0.35">
      <c r="A37" t="s">
        <v>103</v>
      </c>
      <c r="B37" t="s">
        <v>102</v>
      </c>
      <c r="C37" t="s">
        <v>77</v>
      </c>
      <c r="E37" t="s">
        <v>1</v>
      </c>
      <c r="F37" t="s">
        <v>3</v>
      </c>
      <c r="G37" s="6">
        <f t="shared" si="0"/>
        <v>5.9174113067145884</v>
      </c>
      <c r="H37" s="4">
        <f t="shared" si="1"/>
        <v>5.3161542923448479</v>
      </c>
      <c r="I37" s="3">
        <f t="shared" si="2"/>
        <v>3.2705851698745168</v>
      </c>
      <c r="J37" s="3">
        <f t="shared" si="3"/>
        <v>-1.6823537075313708</v>
      </c>
      <c r="K37" s="56">
        <v>0.2</v>
      </c>
      <c r="L37" s="3">
        <f t="shared" si="4"/>
        <v>13.498430782226169</v>
      </c>
      <c r="M37" s="3">
        <f t="shared" si="5"/>
        <v>0.87460769555654205</v>
      </c>
      <c r="N37" s="56">
        <v>8.5000000000000006E-2</v>
      </c>
      <c r="O37" s="4">
        <f t="shared" si="6"/>
        <v>6.1750928843016206</v>
      </c>
      <c r="P37" s="3">
        <f t="shared" si="7"/>
        <v>5.3776340732518548</v>
      </c>
      <c r="Q37" s="3">
        <f t="shared" si="8"/>
        <v>-1.1555914816870363</v>
      </c>
      <c r="R37" s="56">
        <v>0.25</v>
      </c>
      <c r="S37" s="3">
        <f t="shared" si="9"/>
        <v>9.3649281285006847</v>
      </c>
      <c r="T37" s="3">
        <f t="shared" si="10"/>
        <v>-0.15876796787482869</v>
      </c>
      <c r="U37" s="56">
        <v>-8.9999999999999993E-3</v>
      </c>
      <c r="V37" s="3"/>
      <c r="W37" s="6">
        <f t="shared" si="11"/>
        <v>5.0632727209149664</v>
      </c>
      <c r="X37" s="47">
        <f t="shared" si="12"/>
        <v>3.2917471000107525</v>
      </c>
      <c r="Y37" s="47">
        <f t="shared" si="13"/>
        <v>3.2917471000107525</v>
      </c>
      <c r="Z37" s="3">
        <f t="shared" si="14"/>
        <v>-1.6770632249973119</v>
      </c>
      <c r="AA37" s="56">
        <v>0.14431485685359066</v>
      </c>
      <c r="AB37" s="47" t="str">
        <f t="shared" si="15"/>
        <v>ND</v>
      </c>
      <c r="AC37" s="3" t="str">
        <f t="shared" si="16"/>
        <v>ND</v>
      </c>
      <c r="AD37" s="56" t="s">
        <v>0</v>
      </c>
      <c r="AE37" s="47">
        <f t="shared" si="17"/>
        <v>5.8224979870167735</v>
      </c>
      <c r="AF37" s="47">
        <f t="shared" si="18"/>
        <v>5.8224979870167735</v>
      </c>
      <c r="AG37" s="3">
        <f t="shared" si="19"/>
        <v>-1.0443755032458066</v>
      </c>
      <c r="AH37" s="56">
        <v>0.25920620324674154</v>
      </c>
      <c r="AI37" s="47" t="str">
        <f t="shared" si="20"/>
        <v>ND</v>
      </c>
      <c r="AJ37" s="3" t="str">
        <f t="shared" si="21"/>
        <v>ND</v>
      </c>
      <c r="AK37" s="56" t="s">
        <v>0</v>
      </c>
      <c r="AL37" s="3"/>
    </row>
    <row r="38" spans="1:38" x14ac:dyDescent="0.35">
      <c r="A38" t="s">
        <v>101</v>
      </c>
      <c r="B38" t="s">
        <v>100</v>
      </c>
      <c r="C38" t="s">
        <v>3</v>
      </c>
      <c r="E38" t="s">
        <v>3</v>
      </c>
      <c r="F38" t="s">
        <v>3</v>
      </c>
      <c r="G38" s="6">
        <f t="shared" si="0"/>
        <v>11.160159877320748</v>
      </c>
      <c r="H38" s="4">
        <f t="shared" si="1"/>
        <v>10.828984466753987</v>
      </c>
      <c r="I38" s="3">
        <f t="shared" si="2"/>
        <v>11.396671002478874</v>
      </c>
      <c r="J38" s="3">
        <f t="shared" si="3"/>
        <v>0.34916775061971822</v>
      </c>
      <c r="K38" s="56">
        <v>0.62</v>
      </c>
      <c r="L38" s="3">
        <f t="shared" si="4"/>
        <v>8.5582383238544359</v>
      </c>
      <c r="M38" s="3">
        <f t="shared" si="5"/>
        <v>-0.36044041903639107</v>
      </c>
      <c r="N38" s="56">
        <v>2.6000000000000002E-2</v>
      </c>
      <c r="O38" s="4">
        <f t="shared" si="6"/>
        <v>11.302092196135076</v>
      </c>
      <c r="P38" s="3">
        <f t="shared" si="7"/>
        <v>12.178356356283604</v>
      </c>
      <c r="Q38" s="3">
        <f t="shared" si="8"/>
        <v>0.54458908907090087</v>
      </c>
      <c r="R38" s="56">
        <v>0.56999999999999995</v>
      </c>
      <c r="S38" s="3">
        <f t="shared" si="9"/>
        <v>7.797035555540953</v>
      </c>
      <c r="T38" s="3">
        <f t="shared" si="10"/>
        <v>-0.55074111111476187</v>
      </c>
      <c r="U38" s="56">
        <v>-3.5000000000000003E-2</v>
      </c>
      <c r="V38" s="3"/>
      <c r="W38" s="6">
        <f t="shared" si="11"/>
        <v>12.664608802721423</v>
      </c>
      <c r="X38" s="47">
        <f t="shared" si="12"/>
        <v>11.50977285113451</v>
      </c>
      <c r="Y38" s="47">
        <f t="shared" si="13"/>
        <v>11.50977285113451</v>
      </c>
      <c r="Z38" s="3">
        <f t="shared" si="14"/>
        <v>0.37744321278362769</v>
      </c>
      <c r="AA38" s="56">
        <v>0.55950277696923889</v>
      </c>
      <c r="AB38" s="47" t="str">
        <f t="shared" si="15"/>
        <v>ND</v>
      </c>
      <c r="AC38" s="3" t="str">
        <f t="shared" si="16"/>
        <v>ND</v>
      </c>
      <c r="AD38" s="56" t="s">
        <v>0</v>
      </c>
      <c r="AE38" s="47">
        <f t="shared" si="17"/>
        <v>13.159538496258673</v>
      </c>
      <c r="AF38" s="47">
        <f t="shared" si="18"/>
        <v>13.159538496258673</v>
      </c>
      <c r="AG38" s="3">
        <f t="shared" si="19"/>
        <v>0.78988462406466842</v>
      </c>
      <c r="AH38" s="56">
        <v>0.65730298160610912</v>
      </c>
      <c r="AI38" s="47" t="str">
        <f t="shared" si="20"/>
        <v>ND</v>
      </c>
      <c r="AJ38" s="3" t="str">
        <f t="shared" si="21"/>
        <v>ND</v>
      </c>
      <c r="AK38" s="56" t="s">
        <v>0</v>
      </c>
      <c r="AL38" s="3"/>
    </row>
    <row r="39" spans="1:38" x14ac:dyDescent="0.35">
      <c r="A39" t="s">
        <v>99</v>
      </c>
      <c r="B39" t="s">
        <v>98</v>
      </c>
      <c r="C39" t="s">
        <v>3</v>
      </c>
      <c r="E39" t="s">
        <v>2</v>
      </c>
      <c r="F39" t="s">
        <v>3</v>
      </c>
      <c r="G39" s="6">
        <f t="shared" si="0"/>
        <v>7.2049552346061798</v>
      </c>
      <c r="H39" s="4">
        <f t="shared" si="1"/>
        <v>5.2532334831619298</v>
      </c>
      <c r="I39" s="3">
        <f t="shared" si="2"/>
        <v>3.4640634039841434</v>
      </c>
      <c r="J39" s="3">
        <f t="shared" si="3"/>
        <v>-1.6339841490039642</v>
      </c>
      <c r="K39" s="56">
        <v>0.21</v>
      </c>
      <c r="L39" s="3">
        <f t="shared" si="4"/>
        <v>12.409913799873074</v>
      </c>
      <c r="M39" s="3">
        <f t="shared" si="5"/>
        <v>0.60247844996826871</v>
      </c>
      <c r="N39" s="56">
        <v>7.2000000000000008E-2</v>
      </c>
      <c r="O39" s="4">
        <f t="shared" si="6"/>
        <v>8.0414074137965734</v>
      </c>
      <c r="P39" s="3">
        <f t="shared" si="7"/>
        <v>9.2030403574572137</v>
      </c>
      <c r="Q39" s="3">
        <f t="shared" si="8"/>
        <v>-0.19923991063569657</v>
      </c>
      <c r="R39" s="56">
        <v>0.43</v>
      </c>
      <c r="S39" s="3">
        <f t="shared" si="9"/>
        <v>3.3948756391540105</v>
      </c>
      <c r="T39" s="3">
        <f t="shared" si="10"/>
        <v>-1.6512810902114974</v>
      </c>
      <c r="U39" s="56">
        <v>-0.108</v>
      </c>
      <c r="V39" s="3"/>
      <c r="W39" s="6">
        <f t="shared" si="11"/>
        <v>10.569222938002433</v>
      </c>
      <c r="X39" s="47">
        <f t="shared" si="12"/>
        <v>3.5827294403745569</v>
      </c>
      <c r="Y39" s="47">
        <f t="shared" si="13"/>
        <v>3.5827294403745569</v>
      </c>
      <c r="Z39" s="3">
        <f t="shared" si="14"/>
        <v>-1.6043176399063608</v>
      </c>
      <c r="AA39" s="56">
        <v>0.15901575416697655</v>
      </c>
      <c r="AB39" s="47" t="str">
        <f t="shared" si="15"/>
        <v>ND</v>
      </c>
      <c r="AC39" s="3" t="str">
        <f t="shared" si="16"/>
        <v>ND</v>
      </c>
      <c r="AD39" s="56" t="s">
        <v>0</v>
      </c>
      <c r="AE39" s="47">
        <f t="shared" si="17"/>
        <v>13.56343443698581</v>
      </c>
      <c r="AF39" s="47">
        <f t="shared" si="18"/>
        <v>13.56343443698581</v>
      </c>
      <c r="AG39" s="3">
        <f t="shared" si="19"/>
        <v>0.89085860924645255</v>
      </c>
      <c r="AH39" s="56">
        <v>0.67921776762826136</v>
      </c>
      <c r="AI39" s="47" t="str">
        <f t="shared" si="20"/>
        <v>ND</v>
      </c>
      <c r="AJ39" s="3" t="str">
        <f t="shared" si="21"/>
        <v>ND</v>
      </c>
      <c r="AK39" s="56" t="s">
        <v>0</v>
      </c>
      <c r="AL39" s="3"/>
    </row>
    <row r="40" spans="1:38" x14ac:dyDescent="0.35">
      <c r="A40" t="s">
        <v>97</v>
      </c>
      <c r="B40" t="s">
        <v>96</v>
      </c>
      <c r="C40" t="s">
        <v>77</v>
      </c>
      <c r="E40" t="s">
        <v>1</v>
      </c>
      <c r="F40" t="s">
        <v>3</v>
      </c>
      <c r="G40" s="6">
        <f t="shared" si="0"/>
        <v>11.616660780172882</v>
      </c>
      <c r="H40" s="4">
        <f t="shared" si="1"/>
        <v>9.3957796785036543</v>
      </c>
      <c r="I40" s="3">
        <f t="shared" si="2"/>
        <v>6.9466716179574401</v>
      </c>
      <c r="J40" s="3">
        <f t="shared" si="3"/>
        <v>-0.76333209551063996</v>
      </c>
      <c r="K40" s="56">
        <v>0.39</v>
      </c>
      <c r="L40" s="3">
        <f t="shared" si="4"/>
        <v>19.192211920688504</v>
      </c>
      <c r="M40" s="3">
        <f t="shared" si="5"/>
        <v>2.2980529801721259</v>
      </c>
      <c r="N40" s="56">
        <v>0.153</v>
      </c>
      <c r="O40" s="4">
        <f t="shared" si="6"/>
        <v>12.568466966602552</v>
      </c>
      <c r="P40" s="3">
        <f t="shared" si="7"/>
        <v>12.178356356283604</v>
      </c>
      <c r="Q40" s="3">
        <f t="shared" si="8"/>
        <v>0.54458908907090087</v>
      </c>
      <c r="R40" s="56">
        <v>0.56999999999999995</v>
      </c>
      <c r="S40" s="3">
        <f t="shared" si="9"/>
        <v>14.128909407878336</v>
      </c>
      <c r="T40" s="3">
        <f t="shared" si="10"/>
        <v>1.0322273519695839</v>
      </c>
      <c r="U40" s="56">
        <v>7.0000000000000007E-2</v>
      </c>
      <c r="V40" s="3"/>
      <c r="W40" s="6">
        <f t="shared" si="11"/>
        <v>7.7827061146782928</v>
      </c>
      <c r="X40" s="47">
        <f t="shared" si="12"/>
        <v>4.8031243604764526</v>
      </c>
      <c r="Y40" s="47">
        <f t="shared" si="13"/>
        <v>4.8031243604764526</v>
      </c>
      <c r="Z40" s="3">
        <f t="shared" si="14"/>
        <v>-1.2992189098808868</v>
      </c>
      <c r="AA40" s="56">
        <v>0.22067207454629903</v>
      </c>
      <c r="AB40" s="47" t="str">
        <f t="shared" si="15"/>
        <v>ND</v>
      </c>
      <c r="AC40" s="3" t="str">
        <f t="shared" si="16"/>
        <v>ND</v>
      </c>
      <c r="AD40" s="56" t="s">
        <v>0</v>
      </c>
      <c r="AE40" s="47">
        <f t="shared" si="17"/>
        <v>9.0596697236219388</v>
      </c>
      <c r="AF40" s="47">
        <f t="shared" si="18"/>
        <v>9.0596697236219388</v>
      </c>
      <c r="AG40" s="3">
        <f t="shared" si="19"/>
        <v>-0.23508256909451541</v>
      </c>
      <c r="AH40" s="56">
        <v>0.43485027086708933</v>
      </c>
      <c r="AI40" s="47" t="str">
        <f t="shared" si="20"/>
        <v>ND</v>
      </c>
      <c r="AJ40" s="3" t="str">
        <f t="shared" si="21"/>
        <v>ND</v>
      </c>
      <c r="AK40" s="56" t="s">
        <v>0</v>
      </c>
      <c r="AL40" s="3"/>
    </row>
    <row r="41" spans="1:38" x14ac:dyDescent="0.35">
      <c r="A41" t="s">
        <v>95</v>
      </c>
      <c r="B41" t="s">
        <v>94</v>
      </c>
      <c r="C41" t="s">
        <v>3</v>
      </c>
      <c r="D41" t="s">
        <v>3</v>
      </c>
      <c r="E41" t="s">
        <v>3</v>
      </c>
      <c r="G41" s="6">
        <f t="shared" si="0"/>
        <v>7.025362808457027</v>
      </c>
      <c r="H41" s="4">
        <f t="shared" si="1"/>
        <v>10.666072176927122</v>
      </c>
      <c r="I41" s="3">
        <f t="shared" si="2"/>
        <v>10.81623630014999</v>
      </c>
      <c r="J41" s="3">
        <f t="shared" si="3"/>
        <v>0.20405907503749746</v>
      </c>
      <c r="K41" s="56">
        <v>0.59</v>
      </c>
      <c r="L41" s="3">
        <f t="shared" si="4"/>
        <v>10.065415684035642</v>
      </c>
      <c r="M41" s="3">
        <f t="shared" si="5"/>
        <v>1.6353921008910602E-2</v>
      </c>
      <c r="N41" s="56">
        <v>4.4000000000000004E-2</v>
      </c>
      <c r="O41" s="4">
        <f t="shared" si="6"/>
        <v>5.4650587933984145</v>
      </c>
      <c r="P41" s="3">
        <f t="shared" si="7"/>
        <v>3.4649309311491754</v>
      </c>
      <c r="Q41" s="3">
        <f t="shared" si="8"/>
        <v>-1.6337672672127062</v>
      </c>
      <c r="R41" s="56">
        <v>0.16</v>
      </c>
      <c r="S41" s="3">
        <f t="shared" si="9"/>
        <v>13.465570242395371</v>
      </c>
      <c r="T41" s="3">
        <f t="shared" si="10"/>
        <v>0.86639256059884273</v>
      </c>
      <c r="U41" s="56">
        <v>5.8999999999999997E-2</v>
      </c>
      <c r="V41" s="3"/>
      <c r="W41" s="6">
        <f t="shared" si="11"/>
        <v>5.4526005976532339</v>
      </c>
      <c r="X41" s="47">
        <f t="shared" si="12"/>
        <v>10.265686286038369</v>
      </c>
      <c r="Y41" s="47">
        <f t="shared" si="13"/>
        <v>10.265686286038369</v>
      </c>
      <c r="Z41" s="3">
        <f t="shared" si="14"/>
        <v>6.6421571509592173E-2</v>
      </c>
      <c r="AA41" s="56">
        <v>0.49664951646011279</v>
      </c>
      <c r="AB41" s="47" t="str">
        <f t="shared" si="15"/>
        <v>ND</v>
      </c>
      <c r="AC41" s="3" t="str">
        <f t="shared" si="16"/>
        <v>ND</v>
      </c>
      <c r="AD41" s="56" t="s">
        <v>0</v>
      </c>
      <c r="AE41" s="47">
        <f t="shared" si="17"/>
        <v>3.3898495883453199</v>
      </c>
      <c r="AF41" s="47">
        <f t="shared" si="18"/>
        <v>3.3898495883453199</v>
      </c>
      <c r="AG41" s="3">
        <f t="shared" si="19"/>
        <v>-1.65253760291367</v>
      </c>
      <c r="AH41" s="56">
        <v>0.12721436141728387</v>
      </c>
      <c r="AI41" s="47" t="str">
        <f t="shared" si="20"/>
        <v>ND</v>
      </c>
      <c r="AJ41" s="3" t="str">
        <f t="shared" si="21"/>
        <v>ND</v>
      </c>
      <c r="AK41" s="56" t="s">
        <v>0</v>
      </c>
      <c r="AL41" s="3"/>
    </row>
    <row r="42" spans="1:38" x14ac:dyDescent="0.35">
      <c r="A42" t="s">
        <v>93</v>
      </c>
      <c r="B42" t="s">
        <v>92</v>
      </c>
      <c r="C42" t="s">
        <v>3</v>
      </c>
      <c r="D42" t="s">
        <v>3</v>
      </c>
      <c r="E42" t="s">
        <v>3</v>
      </c>
      <c r="F42" t="s">
        <v>3</v>
      </c>
      <c r="G42" s="6">
        <f t="shared" si="0"/>
        <v>16.033010135940433</v>
      </c>
      <c r="H42" s="4">
        <f t="shared" si="1"/>
        <v>16.576751462781669</v>
      </c>
      <c r="I42" s="3">
        <f t="shared" si="2"/>
        <v>18.748843898644719</v>
      </c>
      <c r="J42" s="3">
        <f t="shared" si="3"/>
        <v>2.1872109746611796</v>
      </c>
      <c r="K42" s="56">
        <v>1</v>
      </c>
      <c r="L42" s="3">
        <f t="shared" si="4"/>
        <v>7.8883817193294554</v>
      </c>
      <c r="M42" s="3">
        <f t="shared" si="5"/>
        <v>-0.52790457016763626</v>
      </c>
      <c r="N42" s="56">
        <v>1.8000000000000002E-2</v>
      </c>
      <c r="O42" s="4">
        <f t="shared" si="6"/>
        <v>15.799978138722764</v>
      </c>
      <c r="P42" s="3">
        <f t="shared" si="7"/>
        <v>16.428807783178449</v>
      </c>
      <c r="Q42" s="3">
        <f t="shared" si="8"/>
        <v>1.6072019457946121</v>
      </c>
      <c r="R42" s="56">
        <v>0.77</v>
      </c>
      <c r="S42" s="3">
        <f t="shared" si="9"/>
        <v>13.284659560900018</v>
      </c>
      <c r="T42" s="3">
        <f t="shared" si="10"/>
        <v>0.82116489022500438</v>
      </c>
      <c r="U42" s="56">
        <v>5.6000000000000001E-2</v>
      </c>
      <c r="V42" s="3"/>
      <c r="W42" s="6">
        <f t="shared" si="11"/>
        <v>14.379833698238766</v>
      </c>
      <c r="X42" s="47">
        <f t="shared" si="12"/>
        <v>18.865518817390374</v>
      </c>
      <c r="Y42" s="47">
        <f t="shared" si="13"/>
        <v>18.865518817390374</v>
      </c>
      <c r="Z42" s="3">
        <f t="shared" si="14"/>
        <v>2.2163797043475939</v>
      </c>
      <c r="AA42" s="56">
        <v>0.93112693112952805</v>
      </c>
      <c r="AB42" s="47" t="str">
        <f t="shared" si="15"/>
        <v>ND</v>
      </c>
      <c r="AC42" s="3" t="str">
        <f t="shared" si="16"/>
        <v>ND</v>
      </c>
      <c r="AD42" s="56" t="s">
        <v>0</v>
      </c>
      <c r="AE42" s="47">
        <f t="shared" si="17"/>
        <v>12.457397218602367</v>
      </c>
      <c r="AF42" s="47">
        <f t="shared" si="18"/>
        <v>12.457397218602367</v>
      </c>
      <c r="AG42" s="3">
        <f t="shared" si="19"/>
        <v>0.61434930465059157</v>
      </c>
      <c r="AH42" s="56">
        <v>0.61920585235678627</v>
      </c>
      <c r="AI42" s="47" t="str">
        <f t="shared" si="20"/>
        <v>ND</v>
      </c>
      <c r="AJ42" s="3" t="str">
        <f t="shared" si="21"/>
        <v>ND</v>
      </c>
      <c r="AK42" s="56" t="s">
        <v>0</v>
      </c>
      <c r="AL42" s="3"/>
    </row>
    <row r="43" spans="1:38" x14ac:dyDescent="0.35">
      <c r="A43" t="s">
        <v>91</v>
      </c>
      <c r="B43" t="s">
        <v>90</v>
      </c>
      <c r="C43" t="s">
        <v>3</v>
      </c>
      <c r="D43" t="s">
        <v>3</v>
      </c>
      <c r="E43" t="s">
        <v>3</v>
      </c>
      <c r="G43" s="6">
        <f t="shared" si="0"/>
        <v>13.14616009175213</v>
      </c>
      <c r="H43" s="4">
        <f t="shared" si="1"/>
        <v>12.150977240621224</v>
      </c>
      <c r="I43" s="3">
        <f t="shared" si="2"/>
        <v>12.944496875355892</v>
      </c>
      <c r="J43" s="3">
        <f t="shared" si="3"/>
        <v>0.73612421883897305</v>
      </c>
      <c r="K43" s="56">
        <v>0.7</v>
      </c>
      <c r="L43" s="3">
        <f t="shared" si="4"/>
        <v>8.9768987016825488</v>
      </c>
      <c r="M43" s="3">
        <f t="shared" si="5"/>
        <v>-0.25577532457936286</v>
      </c>
      <c r="N43" s="56">
        <v>3.1E-2</v>
      </c>
      <c r="O43" s="4">
        <f t="shared" si="6"/>
        <v>13.572667027951091</v>
      </c>
      <c r="P43" s="3">
        <f t="shared" si="7"/>
        <v>11.965833784938864</v>
      </c>
      <c r="Q43" s="3">
        <f t="shared" si="8"/>
        <v>0.49145844623471585</v>
      </c>
      <c r="R43" s="56">
        <v>0.56000000000000005</v>
      </c>
      <c r="S43" s="3">
        <f t="shared" si="9"/>
        <v>20</v>
      </c>
      <c r="T43" s="3">
        <f t="shared" si="10"/>
        <v>2.9317895076707985</v>
      </c>
      <c r="U43" s="56">
        <v>0.19600000000000001</v>
      </c>
      <c r="V43" s="3"/>
      <c r="W43" s="6">
        <f t="shared" si="11"/>
        <v>8.0720280844182852</v>
      </c>
      <c r="X43" s="47">
        <f t="shared" si="12"/>
        <v>12.697951512338774</v>
      </c>
      <c r="Y43" s="47">
        <f t="shared" si="13"/>
        <v>12.697951512338774</v>
      </c>
      <c r="Z43" s="3">
        <f t="shared" si="14"/>
        <v>0.67448787808469346</v>
      </c>
      <c r="AA43" s="56">
        <v>0.61953147997053282</v>
      </c>
      <c r="AB43" s="47" t="str">
        <f t="shared" si="15"/>
        <v>ND</v>
      </c>
      <c r="AC43" s="3" t="str">
        <f t="shared" si="16"/>
        <v>ND</v>
      </c>
      <c r="AD43" s="56" t="s">
        <v>0</v>
      </c>
      <c r="AE43" s="47">
        <f t="shared" si="17"/>
        <v>6.0894894724523621</v>
      </c>
      <c r="AF43" s="47">
        <f t="shared" si="18"/>
        <v>6.0894894724523621</v>
      </c>
      <c r="AG43" s="3">
        <f t="shared" si="19"/>
        <v>-0.97762763188690949</v>
      </c>
      <c r="AH43" s="56">
        <v>0.27369275951795285</v>
      </c>
      <c r="AI43" s="47" t="str">
        <f t="shared" si="20"/>
        <v>ND</v>
      </c>
      <c r="AJ43" s="3" t="str">
        <f t="shared" si="21"/>
        <v>ND</v>
      </c>
      <c r="AK43" s="56" t="s">
        <v>0</v>
      </c>
      <c r="AL43" s="3"/>
    </row>
    <row r="44" spans="1:38" x14ac:dyDescent="0.35">
      <c r="A44" t="s">
        <v>89</v>
      </c>
      <c r="B44" t="s">
        <v>88</v>
      </c>
      <c r="C44" t="s">
        <v>3</v>
      </c>
      <c r="D44" t="s">
        <v>3</v>
      </c>
      <c r="E44" t="s">
        <v>3</v>
      </c>
      <c r="F44" t="s">
        <v>3</v>
      </c>
      <c r="G44" s="6">
        <f t="shared" si="0"/>
        <v>11.670504730772807</v>
      </c>
      <c r="H44" s="4">
        <f t="shared" si="1"/>
        <v>13.64401200685449</v>
      </c>
      <c r="I44" s="3">
        <f t="shared" si="2"/>
        <v>15.45971391878105</v>
      </c>
      <c r="J44" s="3">
        <f t="shared" si="3"/>
        <v>1.3649284796952625</v>
      </c>
      <c r="K44" s="56">
        <v>0.83</v>
      </c>
      <c r="L44" s="3">
        <f t="shared" si="4"/>
        <v>6.3812043591482484</v>
      </c>
      <c r="M44" s="3">
        <f t="shared" si="5"/>
        <v>-0.90469891021293791</v>
      </c>
      <c r="N44" s="56">
        <v>0</v>
      </c>
      <c r="O44" s="4">
        <f t="shared" si="6"/>
        <v>10.824715898166373</v>
      </c>
      <c r="P44" s="3">
        <f t="shared" si="7"/>
        <v>10.903220928215152</v>
      </c>
      <c r="Q44" s="3">
        <f t="shared" si="8"/>
        <v>0.22580523205378789</v>
      </c>
      <c r="R44" s="56">
        <v>0.51</v>
      </c>
      <c r="S44" s="3">
        <f t="shared" si="9"/>
        <v>10.510695777971259</v>
      </c>
      <c r="T44" s="3">
        <f t="shared" si="10"/>
        <v>0.1276739444928148</v>
      </c>
      <c r="U44" s="56">
        <v>0.01</v>
      </c>
      <c r="V44" s="3"/>
      <c r="W44" s="6">
        <f t="shared" si="11"/>
        <v>12.113715208404823</v>
      </c>
      <c r="X44" s="47">
        <f t="shared" si="12"/>
        <v>16.863862016000073</v>
      </c>
      <c r="Y44" s="47">
        <f t="shared" si="13"/>
        <v>16.863862016000073</v>
      </c>
      <c r="Z44" s="3">
        <f t="shared" si="14"/>
        <v>1.7159655040000183</v>
      </c>
      <c r="AA44" s="56">
        <v>0.83</v>
      </c>
      <c r="AB44" s="47" t="str">
        <f t="shared" si="15"/>
        <v>ND</v>
      </c>
      <c r="AC44" s="3" t="str">
        <f t="shared" si="16"/>
        <v>ND</v>
      </c>
      <c r="AD44" s="56" t="s">
        <v>0</v>
      </c>
      <c r="AE44" s="47">
        <f t="shared" si="17"/>
        <v>10.077938005149718</v>
      </c>
      <c r="AF44" s="47">
        <f t="shared" si="18"/>
        <v>10.077938005149718</v>
      </c>
      <c r="AG44" s="3">
        <f t="shared" si="19"/>
        <v>1.9484501287429633E-2</v>
      </c>
      <c r="AH44" s="56">
        <v>0.49009997568623631</v>
      </c>
      <c r="AI44" s="47" t="str">
        <f t="shared" si="20"/>
        <v>ND</v>
      </c>
      <c r="AJ44" s="3" t="str">
        <f t="shared" si="21"/>
        <v>ND</v>
      </c>
      <c r="AK44" s="56" t="s">
        <v>0</v>
      </c>
      <c r="AL44" s="3"/>
    </row>
    <row r="45" spans="1:38" x14ac:dyDescent="0.35">
      <c r="A45" t="s">
        <v>87</v>
      </c>
      <c r="B45" t="s">
        <v>86</v>
      </c>
      <c r="C45" t="s">
        <v>3</v>
      </c>
      <c r="D45" t="s">
        <v>3</v>
      </c>
      <c r="E45" t="s">
        <v>3</v>
      </c>
      <c r="F45" t="s">
        <v>3</v>
      </c>
      <c r="G45" s="6">
        <f t="shared" si="0"/>
        <v>7.8985515955691259</v>
      </c>
      <c r="H45" s="4">
        <f t="shared" si="1"/>
        <v>7.1512730433101694</v>
      </c>
      <c r="I45" s="3">
        <f t="shared" si="2"/>
        <v>7.7205845543959501</v>
      </c>
      <c r="J45" s="3">
        <f t="shared" si="3"/>
        <v>-0.56985386140101257</v>
      </c>
      <c r="K45" s="56">
        <v>0.43</v>
      </c>
      <c r="L45" s="3">
        <f t="shared" si="4"/>
        <v>4.8740269989670422</v>
      </c>
      <c r="M45" s="3">
        <f t="shared" si="5"/>
        <v>-1.2814932502582395</v>
      </c>
      <c r="N45" s="56">
        <v>-1.8000000000000002E-2</v>
      </c>
      <c r="O45" s="4">
        <f t="shared" si="6"/>
        <v>8.2188138322515361</v>
      </c>
      <c r="P45" s="3">
        <f t="shared" si="7"/>
        <v>8.5654726434229875</v>
      </c>
      <c r="Q45" s="3">
        <f t="shared" si="8"/>
        <v>-0.35863183914425306</v>
      </c>
      <c r="R45" s="56">
        <v>0.4</v>
      </c>
      <c r="S45" s="3">
        <f t="shared" si="9"/>
        <v>6.8321785875657319</v>
      </c>
      <c r="T45" s="3">
        <f t="shared" si="10"/>
        <v>-0.79195535310856691</v>
      </c>
      <c r="U45" s="56">
        <v>-5.0999999999999997E-2</v>
      </c>
      <c r="V45" s="3"/>
      <c r="W45" s="6">
        <f t="shared" si="11"/>
        <v>9.9705015542426541</v>
      </c>
      <c r="X45" s="47">
        <f t="shared" si="12"/>
        <v>9.5878667888367861</v>
      </c>
      <c r="Y45" s="47">
        <f t="shared" si="13"/>
        <v>9.5878667888367861</v>
      </c>
      <c r="Z45" s="3">
        <f t="shared" si="14"/>
        <v>-0.10303330279080351</v>
      </c>
      <c r="AA45" s="56">
        <v>0.4624049818505106</v>
      </c>
      <c r="AB45" s="47" t="str">
        <f t="shared" si="15"/>
        <v>ND</v>
      </c>
      <c r="AC45" s="3" t="str">
        <f t="shared" si="16"/>
        <v>ND</v>
      </c>
      <c r="AD45" s="56" t="s">
        <v>0</v>
      </c>
      <c r="AE45" s="47">
        <f t="shared" si="17"/>
        <v>10.13448788227374</v>
      </c>
      <c r="AF45" s="47">
        <f t="shared" si="18"/>
        <v>10.13448788227374</v>
      </c>
      <c r="AG45" s="3">
        <f t="shared" si="19"/>
        <v>3.3621970568435133E-2</v>
      </c>
      <c r="AH45" s="56">
        <v>0.49316828693125864</v>
      </c>
      <c r="AI45" s="47" t="str">
        <f t="shared" si="20"/>
        <v>ND</v>
      </c>
      <c r="AJ45" s="3" t="str">
        <f t="shared" si="21"/>
        <v>ND</v>
      </c>
      <c r="AK45" s="56" t="s">
        <v>0</v>
      </c>
      <c r="AL45" s="3"/>
    </row>
    <row r="46" spans="1:38" x14ac:dyDescent="0.35">
      <c r="A46" t="s">
        <v>85</v>
      </c>
      <c r="B46" t="s">
        <v>84</v>
      </c>
      <c r="C46" t="s">
        <v>3</v>
      </c>
      <c r="D46" t="s">
        <v>3</v>
      </c>
      <c r="E46" t="s">
        <v>3</v>
      </c>
      <c r="F46" t="s">
        <v>3</v>
      </c>
      <c r="G46" s="6">
        <f t="shared" si="0"/>
        <v>9.7922127390385807</v>
      </c>
      <c r="H46" s="4">
        <f t="shared" si="1"/>
        <v>9.2431139023463373</v>
      </c>
      <c r="I46" s="3">
        <f t="shared" si="2"/>
        <v>10.042323363711482</v>
      </c>
      <c r="J46" s="3">
        <f t="shared" si="3"/>
        <v>1.0580840927870299E-2</v>
      </c>
      <c r="K46" s="56">
        <v>0.55000000000000004</v>
      </c>
      <c r="L46" s="3">
        <f t="shared" si="4"/>
        <v>6.046276056885759</v>
      </c>
      <c r="M46" s="3">
        <f t="shared" si="5"/>
        <v>-0.98843098577856037</v>
      </c>
      <c r="N46" s="56">
        <v>-4.0000000000000001E-3</v>
      </c>
      <c r="O46" s="4">
        <f t="shared" si="6"/>
        <v>10.027540811906686</v>
      </c>
      <c r="P46" s="3">
        <f t="shared" si="7"/>
        <v>10.69069835687041</v>
      </c>
      <c r="Q46" s="3">
        <f t="shared" si="8"/>
        <v>0.17267458921760229</v>
      </c>
      <c r="R46" s="56">
        <v>0.5</v>
      </c>
      <c r="S46" s="3">
        <f t="shared" si="9"/>
        <v>7.3749106320517939</v>
      </c>
      <c r="T46" s="3">
        <f t="shared" si="10"/>
        <v>-0.65627234198705164</v>
      </c>
      <c r="U46" s="56">
        <v>-4.2000000000000003E-2</v>
      </c>
      <c r="V46" s="3"/>
      <c r="W46" s="6">
        <f t="shared" si="11"/>
        <v>11.83936538584641</v>
      </c>
      <c r="X46" s="47">
        <f t="shared" si="12"/>
        <v>11.49761829058351</v>
      </c>
      <c r="Y46" s="47">
        <f t="shared" si="13"/>
        <v>11.49761829058351</v>
      </c>
      <c r="Z46" s="3">
        <f t="shared" si="14"/>
        <v>0.37440457264587779</v>
      </c>
      <c r="AA46" s="56">
        <v>0.55888870895972953</v>
      </c>
      <c r="AB46" s="47" t="str">
        <f t="shared" si="15"/>
        <v>ND</v>
      </c>
      <c r="AC46" s="3" t="str">
        <f t="shared" si="16"/>
        <v>ND</v>
      </c>
      <c r="AD46" s="56" t="s">
        <v>0</v>
      </c>
      <c r="AE46" s="47">
        <f t="shared" si="17"/>
        <v>11.985828426673368</v>
      </c>
      <c r="AF46" s="47">
        <f t="shared" si="18"/>
        <v>11.985828426673368</v>
      </c>
      <c r="AG46" s="3">
        <f t="shared" si="19"/>
        <v>0.49645710666834231</v>
      </c>
      <c r="AH46" s="56">
        <v>0.59361923925232218</v>
      </c>
      <c r="AI46" s="47" t="str">
        <f t="shared" si="20"/>
        <v>ND</v>
      </c>
      <c r="AJ46" s="3" t="str">
        <f t="shared" si="21"/>
        <v>ND</v>
      </c>
      <c r="AK46" s="56" t="s">
        <v>0</v>
      </c>
      <c r="AL46" s="3"/>
    </row>
    <row r="47" spans="1:38" x14ac:dyDescent="0.35">
      <c r="A47" t="s">
        <v>83</v>
      </c>
      <c r="B47" t="s">
        <v>82</v>
      </c>
      <c r="C47" t="s">
        <v>3</v>
      </c>
      <c r="D47" t="s">
        <v>3</v>
      </c>
      <c r="E47" t="s">
        <v>3</v>
      </c>
      <c r="G47" s="6">
        <f t="shared" si="0"/>
        <v>13.765027719832418</v>
      </c>
      <c r="H47" s="4">
        <f t="shared" si="1"/>
        <v>10.913203552354407</v>
      </c>
      <c r="I47" s="3">
        <f t="shared" si="2"/>
        <v>10.622758066040362</v>
      </c>
      <c r="J47" s="3">
        <f t="shared" si="3"/>
        <v>0.15568951651009053</v>
      </c>
      <c r="K47" s="56">
        <v>0.57999999999999996</v>
      </c>
      <c r="L47" s="3">
        <f t="shared" si="4"/>
        <v>12.074985497610584</v>
      </c>
      <c r="M47" s="3">
        <f t="shared" si="5"/>
        <v>0.51874637440264604</v>
      </c>
      <c r="N47" s="56">
        <v>6.8000000000000005E-2</v>
      </c>
      <c r="O47" s="4">
        <f t="shared" si="6"/>
        <v>14.987238077322994</v>
      </c>
      <c r="P47" s="3">
        <f t="shared" si="7"/>
        <v>15.578717497799479</v>
      </c>
      <c r="Q47" s="3">
        <f t="shared" si="8"/>
        <v>1.3946793744498698</v>
      </c>
      <c r="R47" s="56">
        <v>0.73</v>
      </c>
      <c r="S47" s="3">
        <f t="shared" si="9"/>
        <v>12.621320395417053</v>
      </c>
      <c r="T47" s="3">
        <f t="shared" si="10"/>
        <v>0.6553300988542633</v>
      </c>
      <c r="U47" s="56">
        <v>4.4999999999999998E-2</v>
      </c>
      <c r="V47" s="3"/>
      <c r="W47" s="6">
        <f t="shared" si="11"/>
        <v>11.406922794585398</v>
      </c>
      <c r="X47" s="47">
        <f t="shared" si="12"/>
        <v>9.2592552353995909</v>
      </c>
      <c r="Y47" s="47">
        <f t="shared" si="13"/>
        <v>9.2592552353995909</v>
      </c>
      <c r="Z47" s="3">
        <f t="shared" si="14"/>
        <v>-0.18518619115010213</v>
      </c>
      <c r="AA47" s="56">
        <v>0.4458029959807408</v>
      </c>
      <c r="AB47" s="47" t="str">
        <f t="shared" si="15"/>
        <v>ND</v>
      </c>
      <c r="AC47" s="3" t="str">
        <f t="shared" si="16"/>
        <v>ND</v>
      </c>
      <c r="AD47" s="56" t="s">
        <v>0</v>
      </c>
      <c r="AE47" s="47">
        <f t="shared" si="17"/>
        <v>12.327351748522172</v>
      </c>
      <c r="AF47" s="47">
        <f t="shared" si="18"/>
        <v>12.327351748522172</v>
      </c>
      <c r="AG47" s="3">
        <f t="shared" si="19"/>
        <v>0.58183793713054299</v>
      </c>
      <c r="AH47" s="56">
        <v>0.61214978082304683</v>
      </c>
      <c r="AI47" s="47" t="str">
        <f t="shared" si="20"/>
        <v>ND</v>
      </c>
      <c r="AJ47" s="3" t="str">
        <f t="shared" si="21"/>
        <v>ND</v>
      </c>
      <c r="AK47" s="56" t="s">
        <v>0</v>
      </c>
      <c r="AL47" s="3"/>
    </row>
    <row r="48" spans="1:38" x14ac:dyDescent="0.35">
      <c r="A48" t="s">
        <v>81</v>
      </c>
      <c r="B48" t="s">
        <v>80</v>
      </c>
      <c r="C48" t="s">
        <v>3</v>
      </c>
      <c r="D48" t="s">
        <v>3</v>
      </c>
      <c r="E48" t="s">
        <v>3</v>
      </c>
      <c r="G48" s="6">
        <f t="shared" si="0"/>
        <v>6.8897223534106811</v>
      </c>
      <c r="H48" s="4">
        <f t="shared" si="1"/>
        <v>6.9558419433266536</v>
      </c>
      <c r="I48" s="3">
        <f t="shared" si="2"/>
        <v>5.5923239791900476</v>
      </c>
      <c r="J48" s="3">
        <f t="shared" si="3"/>
        <v>-1.1019190052024881</v>
      </c>
      <c r="K48" s="56">
        <v>0.32</v>
      </c>
      <c r="L48" s="3">
        <f t="shared" si="4"/>
        <v>12.409913799873074</v>
      </c>
      <c r="M48" s="3">
        <f t="shared" si="5"/>
        <v>0.60247844996826871</v>
      </c>
      <c r="N48" s="56">
        <v>7.2000000000000008E-2</v>
      </c>
      <c r="O48" s="4">
        <f t="shared" si="6"/>
        <v>6.8613853863038354</v>
      </c>
      <c r="P48" s="3">
        <f t="shared" si="7"/>
        <v>5.1651115019071119</v>
      </c>
      <c r="Q48" s="3">
        <f t="shared" si="8"/>
        <v>-1.208722124523222</v>
      </c>
      <c r="R48" s="56">
        <v>0.24</v>
      </c>
      <c r="S48" s="3">
        <f t="shared" si="9"/>
        <v>13.646480923890724</v>
      </c>
      <c r="T48" s="3">
        <f t="shared" si="10"/>
        <v>0.91162023097268119</v>
      </c>
      <c r="U48" s="56">
        <v>6.2E-2</v>
      </c>
      <c r="V48" s="3"/>
      <c r="W48" s="6">
        <f t="shared" si="11"/>
        <v>4.7352271958278163</v>
      </c>
      <c r="X48" s="47">
        <f t="shared" si="12"/>
        <v>5.2314092987866632</v>
      </c>
      <c r="Y48" s="47">
        <f t="shared" si="13"/>
        <v>5.2314092987866632</v>
      </c>
      <c r="Z48" s="3">
        <f t="shared" si="14"/>
        <v>-1.1921476753033342</v>
      </c>
      <c r="AA48" s="56">
        <v>0.24230972063539286</v>
      </c>
      <c r="AB48" s="47" t="str">
        <f t="shared" si="15"/>
        <v>ND</v>
      </c>
      <c r="AC48" s="3" t="str">
        <f t="shared" si="16"/>
        <v>ND</v>
      </c>
      <c r="AD48" s="56" t="s">
        <v>0</v>
      </c>
      <c r="AE48" s="47">
        <f t="shared" si="17"/>
        <v>4.5225777231311675</v>
      </c>
      <c r="AF48" s="47">
        <f t="shared" si="18"/>
        <v>4.5225777231311675</v>
      </c>
      <c r="AG48" s="3">
        <f t="shared" si="19"/>
        <v>-1.3693555692172081</v>
      </c>
      <c r="AH48" s="56">
        <v>0.18867448565228753</v>
      </c>
      <c r="AI48" s="47" t="str">
        <f t="shared" si="20"/>
        <v>ND</v>
      </c>
      <c r="AJ48" s="3" t="str">
        <f t="shared" si="21"/>
        <v>ND</v>
      </c>
      <c r="AK48" s="56" t="s">
        <v>0</v>
      </c>
      <c r="AL48" s="3"/>
    </row>
    <row r="49" spans="1:38" x14ac:dyDescent="0.35">
      <c r="A49" t="s">
        <v>79</v>
      </c>
      <c r="B49" t="s">
        <v>78</v>
      </c>
      <c r="C49" t="s">
        <v>77</v>
      </c>
      <c r="E49" t="s">
        <v>1</v>
      </c>
      <c r="F49" t="s">
        <v>3</v>
      </c>
      <c r="G49" s="6">
        <f t="shared" si="0"/>
        <v>7.5583605329422268</v>
      </c>
      <c r="H49" s="4">
        <f t="shared" si="1"/>
        <v>5.9973377867488065</v>
      </c>
      <c r="I49" s="3">
        <f t="shared" si="2"/>
        <v>2.4966722334360076</v>
      </c>
      <c r="J49" s="3">
        <f t="shared" si="3"/>
        <v>-1.8758319416409981</v>
      </c>
      <c r="K49" s="56">
        <v>0.16</v>
      </c>
      <c r="L49" s="3">
        <f t="shared" si="4"/>
        <v>20</v>
      </c>
      <c r="M49" s="3">
        <f t="shared" si="5"/>
        <v>3.1772397736111633</v>
      </c>
      <c r="N49" s="56">
        <v>0.19500000000000001</v>
      </c>
      <c r="O49" s="4">
        <f t="shared" si="6"/>
        <v>8.2273702813108365</v>
      </c>
      <c r="P49" s="3">
        <f t="shared" si="7"/>
        <v>7.9279049293887613</v>
      </c>
      <c r="Q49" s="3">
        <f t="shared" si="8"/>
        <v>-0.51802376765280977</v>
      </c>
      <c r="R49" s="56">
        <v>0.37</v>
      </c>
      <c r="S49" s="3">
        <f t="shared" si="9"/>
        <v>9.425231688999137</v>
      </c>
      <c r="T49" s="3">
        <f t="shared" si="10"/>
        <v>-0.14369207775021592</v>
      </c>
      <c r="U49" s="56">
        <v>-8.0000000000000002E-3</v>
      </c>
      <c r="V49" s="3"/>
      <c r="W49" s="6">
        <f t="shared" si="11"/>
        <v>6.2574515711860181</v>
      </c>
      <c r="X49" s="47">
        <f t="shared" si="12"/>
        <v>1.9882486176739356</v>
      </c>
      <c r="Y49" s="47">
        <f t="shared" si="13"/>
        <v>1.9882486176739356</v>
      </c>
      <c r="Z49" s="3">
        <f t="shared" si="14"/>
        <v>-2.0029378455815161</v>
      </c>
      <c r="AA49" s="56">
        <v>7.8460010428788127E-2</v>
      </c>
      <c r="AB49" s="47" t="str">
        <f t="shared" si="15"/>
        <v>ND</v>
      </c>
      <c r="AC49" s="3" t="str">
        <f t="shared" si="16"/>
        <v>ND</v>
      </c>
      <c r="AD49" s="56" t="s">
        <v>0</v>
      </c>
      <c r="AE49" s="47">
        <f t="shared" si="17"/>
        <v>8.0871099798340538</v>
      </c>
      <c r="AF49" s="47">
        <f t="shared" si="18"/>
        <v>8.0871099798340538</v>
      </c>
      <c r="AG49" s="3">
        <f t="shared" si="19"/>
        <v>-0.47822250504148639</v>
      </c>
      <c r="AH49" s="56">
        <v>0.38208064253039459</v>
      </c>
      <c r="AI49" s="47" t="str">
        <f t="shared" si="20"/>
        <v>ND</v>
      </c>
      <c r="AJ49" s="3" t="str">
        <f t="shared" si="21"/>
        <v>ND</v>
      </c>
      <c r="AK49" s="56" t="s">
        <v>0</v>
      </c>
      <c r="AL49" s="3"/>
    </row>
    <row r="50" spans="1:38" x14ac:dyDescent="0.35">
      <c r="A50" t="s">
        <v>76</v>
      </c>
      <c r="B50" t="s">
        <v>75</v>
      </c>
      <c r="C50" t="s">
        <v>3</v>
      </c>
      <c r="D50" t="s">
        <v>3</v>
      </c>
      <c r="E50" t="s">
        <v>3</v>
      </c>
      <c r="G50" s="6">
        <f t="shared" si="0"/>
        <v>12.27215092365994</v>
      </c>
      <c r="H50" s="4">
        <f t="shared" si="1"/>
        <v>11.578021285540208</v>
      </c>
      <c r="I50" s="3">
        <f t="shared" si="2"/>
        <v>11.977105704807755</v>
      </c>
      <c r="J50" s="3">
        <f t="shared" si="3"/>
        <v>0.49427642620193901</v>
      </c>
      <c r="K50" s="56">
        <v>0.65</v>
      </c>
      <c r="L50" s="3">
        <f t="shared" si="4"/>
        <v>9.9816836084700196</v>
      </c>
      <c r="M50" s="3">
        <f t="shared" si="5"/>
        <v>-4.579097882495207E-3</v>
      </c>
      <c r="N50" s="56">
        <v>4.2999999999999997E-2</v>
      </c>
      <c r="O50" s="4">
        <f t="shared" si="6"/>
        <v>12.569635054282681</v>
      </c>
      <c r="P50" s="3">
        <f t="shared" si="7"/>
        <v>12.390878927628346</v>
      </c>
      <c r="Q50" s="3">
        <f t="shared" si="8"/>
        <v>0.59771973190708649</v>
      </c>
      <c r="R50" s="56">
        <v>0.57999999999999996</v>
      </c>
      <c r="S50" s="3">
        <f t="shared" si="9"/>
        <v>13.284659560900018</v>
      </c>
      <c r="T50" s="3">
        <f t="shared" si="10"/>
        <v>0.82116489022500438</v>
      </c>
      <c r="U50" s="56">
        <v>5.6000000000000001E-2</v>
      </c>
      <c r="V50" s="3"/>
      <c r="W50" s="6">
        <f t="shared" si="11"/>
        <v>10.141085072714318</v>
      </c>
      <c r="X50" s="47">
        <f t="shared" si="12"/>
        <v>11.306986052986472</v>
      </c>
      <c r="Y50" s="47">
        <f t="shared" si="13"/>
        <v>11.306986052986472</v>
      </c>
      <c r="Z50" s="3">
        <f t="shared" si="14"/>
        <v>0.32674651324661796</v>
      </c>
      <c r="AA50" s="56">
        <v>0.54925766074549343</v>
      </c>
      <c r="AB50" s="47" t="str">
        <f t="shared" si="15"/>
        <v>ND</v>
      </c>
      <c r="AC50" s="3" t="str">
        <f t="shared" si="16"/>
        <v>ND</v>
      </c>
      <c r="AD50" s="56" t="s">
        <v>0</v>
      </c>
      <c r="AE50" s="47">
        <f t="shared" si="17"/>
        <v>9.6414132240262518</v>
      </c>
      <c r="AF50" s="47">
        <f t="shared" si="18"/>
        <v>9.6414132240262518</v>
      </c>
      <c r="AG50" s="3">
        <f t="shared" si="19"/>
        <v>-8.9646693993437027E-2</v>
      </c>
      <c r="AH50" s="56">
        <v>0.46641479787913764</v>
      </c>
      <c r="AI50" s="47" t="str">
        <f t="shared" si="20"/>
        <v>ND</v>
      </c>
      <c r="AJ50" s="3" t="str">
        <f t="shared" si="21"/>
        <v>ND</v>
      </c>
      <c r="AK50" s="56" t="s">
        <v>0</v>
      </c>
      <c r="AL50" s="3"/>
    </row>
    <row r="51" spans="1:38" x14ac:dyDescent="0.35">
      <c r="A51" t="s">
        <v>74</v>
      </c>
      <c r="B51" t="s">
        <v>73</v>
      </c>
      <c r="C51" t="s">
        <v>3</v>
      </c>
      <c r="D51" t="s">
        <v>3</v>
      </c>
      <c r="E51" t="s">
        <v>3</v>
      </c>
      <c r="F51" t="s">
        <v>3</v>
      </c>
      <c r="G51" s="6">
        <f t="shared" si="0"/>
        <v>12.318281444271278</v>
      </c>
      <c r="H51" s="4">
        <f t="shared" si="1"/>
        <v>10.364636704890881</v>
      </c>
      <c r="I51" s="3">
        <f t="shared" si="2"/>
        <v>10.81623630014999</v>
      </c>
      <c r="J51" s="3">
        <f t="shared" si="3"/>
        <v>0.20405907503749746</v>
      </c>
      <c r="K51" s="56">
        <v>0.59</v>
      </c>
      <c r="L51" s="3">
        <f t="shared" si="4"/>
        <v>8.5582383238544359</v>
      </c>
      <c r="M51" s="3">
        <f t="shared" si="5"/>
        <v>-0.36044041903639107</v>
      </c>
      <c r="N51" s="56">
        <v>2.6000000000000002E-2</v>
      </c>
      <c r="O51" s="4">
        <f t="shared" si="6"/>
        <v>13.155557761148595</v>
      </c>
      <c r="P51" s="3">
        <f t="shared" si="7"/>
        <v>13.666014355696801</v>
      </c>
      <c r="Q51" s="3">
        <f t="shared" si="8"/>
        <v>0.91650358892420003</v>
      </c>
      <c r="R51" s="56">
        <v>0.64</v>
      </c>
      <c r="S51" s="3">
        <f t="shared" si="9"/>
        <v>11.113731382955772</v>
      </c>
      <c r="T51" s="3">
        <f t="shared" si="10"/>
        <v>0.27843284573894289</v>
      </c>
      <c r="U51" s="56">
        <v>0.02</v>
      </c>
      <c r="V51" s="3"/>
      <c r="W51" s="6">
        <f t="shared" si="11"/>
        <v>11.651829355225201</v>
      </c>
      <c r="X51" s="47">
        <f t="shared" si="12"/>
        <v>10.973908828209231</v>
      </c>
      <c r="Y51" s="47">
        <f t="shared" si="13"/>
        <v>10.973908828209231</v>
      </c>
      <c r="Z51" s="3">
        <f t="shared" si="14"/>
        <v>0.2434772070523076</v>
      </c>
      <c r="AA51" s="56">
        <v>0.5324300619545983</v>
      </c>
      <c r="AB51" s="47" t="str">
        <f t="shared" si="15"/>
        <v>ND</v>
      </c>
      <c r="AC51" s="3" t="str">
        <f t="shared" si="16"/>
        <v>ND</v>
      </c>
      <c r="AD51" s="56" t="s">
        <v>0</v>
      </c>
      <c r="AE51" s="47">
        <f t="shared" si="17"/>
        <v>11.942366723946332</v>
      </c>
      <c r="AF51" s="47">
        <f t="shared" si="18"/>
        <v>11.942366723946332</v>
      </c>
      <c r="AG51" s="3">
        <f t="shared" si="19"/>
        <v>0.48559168098658284</v>
      </c>
      <c r="AH51" s="56">
        <v>0.59126107265696914</v>
      </c>
      <c r="AI51" s="47" t="str">
        <f t="shared" si="20"/>
        <v>ND</v>
      </c>
      <c r="AJ51" s="3" t="str">
        <f t="shared" si="21"/>
        <v>ND</v>
      </c>
      <c r="AK51" s="56" t="s">
        <v>0</v>
      </c>
      <c r="AL51" s="3"/>
    </row>
    <row r="52" spans="1:38" x14ac:dyDescent="0.35">
      <c r="A52" t="s">
        <v>72</v>
      </c>
      <c r="B52" t="s">
        <v>71</v>
      </c>
      <c r="C52" t="s">
        <v>3</v>
      </c>
      <c r="E52" t="s">
        <v>3</v>
      </c>
      <c r="F52" t="s">
        <v>3</v>
      </c>
      <c r="G52" s="6">
        <f t="shared" si="0"/>
        <v>6.3797294823148087</v>
      </c>
      <c r="H52" s="4">
        <f t="shared" si="1"/>
        <v>6.8208966023520592</v>
      </c>
      <c r="I52" s="3">
        <f t="shared" si="2"/>
        <v>7.1401498520670676</v>
      </c>
      <c r="J52" s="3">
        <f t="shared" si="3"/>
        <v>-0.71496253698323309</v>
      </c>
      <c r="K52" s="56">
        <v>0.4</v>
      </c>
      <c r="L52" s="3">
        <f t="shared" si="4"/>
        <v>5.5438836034920227</v>
      </c>
      <c r="M52" s="3">
        <f t="shared" si="5"/>
        <v>-1.1140290991269943</v>
      </c>
      <c r="N52" s="56">
        <v>-0.01</v>
      </c>
      <c r="O52" s="4">
        <f t="shared" si="6"/>
        <v>6.1906578594417025</v>
      </c>
      <c r="P52" s="3">
        <f t="shared" si="7"/>
        <v>6.0152017872860819</v>
      </c>
      <c r="Q52" s="3">
        <f t="shared" si="8"/>
        <v>-0.99619955317847952</v>
      </c>
      <c r="R52" s="56">
        <v>0.28000000000000003</v>
      </c>
      <c r="S52" s="3">
        <f t="shared" si="9"/>
        <v>6.8924821480641834</v>
      </c>
      <c r="T52" s="3">
        <f t="shared" si="10"/>
        <v>-0.77687946298395416</v>
      </c>
      <c r="U52" s="56">
        <v>-0.05</v>
      </c>
      <c r="V52" s="3"/>
      <c r="W52" s="6">
        <f t="shared" si="11"/>
        <v>7.7699073299045835</v>
      </c>
      <c r="X52" s="47">
        <f t="shared" si="12"/>
        <v>8.6774279398354253</v>
      </c>
      <c r="Y52" s="47">
        <f t="shared" si="13"/>
        <v>8.6774279398354253</v>
      </c>
      <c r="Z52" s="3">
        <f t="shared" si="14"/>
        <v>-0.33064301504114374</v>
      </c>
      <c r="AA52" s="56">
        <v>0.41640814227408673</v>
      </c>
      <c r="AB52" s="47" t="str">
        <f t="shared" si="15"/>
        <v>ND</v>
      </c>
      <c r="AC52" s="3" t="str">
        <f t="shared" si="16"/>
        <v>ND</v>
      </c>
      <c r="AD52" s="56" t="s">
        <v>0</v>
      </c>
      <c r="AE52" s="47">
        <f t="shared" si="17"/>
        <v>7.3809699256485084</v>
      </c>
      <c r="AF52" s="47">
        <f t="shared" si="18"/>
        <v>7.3809699256485084</v>
      </c>
      <c r="AG52" s="3">
        <f t="shared" si="19"/>
        <v>-0.6547575185878729</v>
      </c>
      <c r="AH52" s="56">
        <v>0.34376654568335113</v>
      </c>
      <c r="AI52" s="47" t="str">
        <f t="shared" si="20"/>
        <v>ND</v>
      </c>
      <c r="AJ52" s="3" t="str">
        <f t="shared" si="21"/>
        <v>ND</v>
      </c>
      <c r="AK52" s="56" t="s">
        <v>0</v>
      </c>
      <c r="AL52" s="3"/>
    </row>
    <row r="53" spans="1:38" x14ac:dyDescent="0.35">
      <c r="A53" t="s">
        <v>70</v>
      </c>
      <c r="B53" t="s">
        <v>69</v>
      </c>
      <c r="C53" t="s">
        <v>3</v>
      </c>
      <c r="E53" t="s">
        <v>3</v>
      </c>
      <c r="F53" t="s">
        <v>3</v>
      </c>
      <c r="G53" s="6">
        <f t="shared" si="0"/>
        <v>10.734993131874965</v>
      </c>
      <c r="H53" s="4">
        <f t="shared" si="1"/>
        <v>14.464586347397592</v>
      </c>
      <c r="I53" s="3">
        <f t="shared" si="2"/>
        <v>15.45971391878105</v>
      </c>
      <c r="J53" s="3">
        <f t="shared" si="3"/>
        <v>1.3649284796952625</v>
      </c>
      <c r="K53" s="56">
        <v>0.83</v>
      </c>
      <c r="L53" s="3">
        <f t="shared" si="4"/>
        <v>10.484076061863755</v>
      </c>
      <c r="M53" s="3">
        <f t="shared" si="5"/>
        <v>0.12101901546593877</v>
      </c>
      <c r="N53" s="56">
        <v>4.9000000000000002E-2</v>
      </c>
      <c r="O53" s="4">
        <f t="shared" si="6"/>
        <v>9.1365960395081256</v>
      </c>
      <c r="P53" s="3">
        <f t="shared" si="7"/>
        <v>8.7779952147677296</v>
      </c>
      <c r="Q53" s="3">
        <f t="shared" si="8"/>
        <v>-0.30550119630806777</v>
      </c>
      <c r="R53" s="56">
        <v>0.41</v>
      </c>
      <c r="S53" s="3">
        <f t="shared" si="9"/>
        <v>10.57099933846971</v>
      </c>
      <c r="T53" s="3">
        <f t="shared" si="10"/>
        <v>0.14274983461742757</v>
      </c>
      <c r="U53" s="56">
        <v>1.0999999999999999E-2</v>
      </c>
      <c r="V53" s="3"/>
      <c r="W53" s="6">
        <f t="shared" si="11"/>
        <v>9.9955112110331097</v>
      </c>
      <c r="X53" s="47">
        <f t="shared" si="12"/>
        <v>14.002721528877316</v>
      </c>
      <c r="Y53" s="47">
        <f t="shared" si="13"/>
        <v>14.002721528877316</v>
      </c>
      <c r="Z53" s="3">
        <f t="shared" si="14"/>
        <v>1.0006803822193293</v>
      </c>
      <c r="AA53" s="56">
        <v>0.68545056635473167</v>
      </c>
      <c r="AB53" s="47" t="str">
        <f t="shared" si="15"/>
        <v>ND</v>
      </c>
      <c r="AC53" s="3" t="str">
        <f t="shared" si="16"/>
        <v>ND</v>
      </c>
      <c r="AD53" s="56" t="s">
        <v>0</v>
      </c>
      <c r="AE53" s="47">
        <f t="shared" si="17"/>
        <v>8.2781353605284504</v>
      </c>
      <c r="AF53" s="47">
        <f t="shared" si="18"/>
        <v>8.2781353605284504</v>
      </c>
      <c r="AG53" s="3">
        <f t="shared" si="19"/>
        <v>-0.43046615986788733</v>
      </c>
      <c r="AH53" s="56">
        <v>0.3924453922606872</v>
      </c>
      <c r="AI53" s="47" t="str">
        <f t="shared" si="20"/>
        <v>ND</v>
      </c>
      <c r="AJ53" s="3" t="str">
        <f t="shared" si="21"/>
        <v>ND</v>
      </c>
      <c r="AK53" s="56" t="s">
        <v>0</v>
      </c>
      <c r="AL53" s="3"/>
    </row>
    <row r="54" spans="1:38" x14ac:dyDescent="0.35">
      <c r="A54" t="s">
        <v>68</v>
      </c>
      <c r="B54" t="s">
        <v>67</v>
      </c>
      <c r="C54" t="s">
        <v>3</v>
      </c>
      <c r="D54" t="s">
        <v>3</v>
      </c>
      <c r="E54" t="s">
        <v>2</v>
      </c>
      <c r="G54" s="6">
        <f t="shared" si="0"/>
        <v>6.1648230249565614</v>
      </c>
      <c r="H54" s="4">
        <f t="shared" si="1"/>
        <v>8.2560494307415873</v>
      </c>
      <c r="I54" s="3">
        <f t="shared" si="2"/>
        <v>8.4944974908344602</v>
      </c>
      <c r="J54" s="3">
        <f t="shared" si="3"/>
        <v>-0.37637562729138507</v>
      </c>
      <c r="K54" s="56">
        <v>0.47</v>
      </c>
      <c r="L54" s="3">
        <f t="shared" si="4"/>
        <v>7.3022571903700975</v>
      </c>
      <c r="M54" s="3">
        <f t="shared" si="5"/>
        <v>-0.67443570240747575</v>
      </c>
      <c r="N54" s="56">
        <v>1.1000000000000001E-2</v>
      </c>
      <c r="O54" s="4">
        <f t="shared" si="6"/>
        <v>5.2685831367629792</v>
      </c>
      <c r="P54" s="3">
        <f t="shared" si="7"/>
        <v>2.8273632171149483</v>
      </c>
      <c r="Q54" s="3">
        <f t="shared" si="8"/>
        <v>-1.7931591957212629</v>
      </c>
      <c r="R54" s="56">
        <v>0.13</v>
      </c>
      <c r="S54" s="3">
        <f t="shared" si="9"/>
        <v>15.033462815355104</v>
      </c>
      <c r="T54" s="3">
        <f t="shared" si="10"/>
        <v>1.2583657038387761</v>
      </c>
      <c r="U54" s="56">
        <v>8.5000000000000006E-2</v>
      </c>
      <c r="V54" s="3"/>
      <c r="W54" s="6">
        <f t="shared" si="11"/>
        <v>4.7438340562340731</v>
      </c>
      <c r="X54" s="47">
        <f t="shared" si="12"/>
        <v>9.3398826939772128</v>
      </c>
      <c r="Y54" s="47">
        <f t="shared" si="13"/>
        <v>9.3398826939772128</v>
      </c>
      <c r="Z54" s="3">
        <f t="shared" si="14"/>
        <v>-0.16502932650569668</v>
      </c>
      <c r="AA54" s="56">
        <v>0.44987642527444627</v>
      </c>
      <c r="AB54" s="47" t="str">
        <f t="shared" si="15"/>
        <v>ND</v>
      </c>
      <c r="AC54" s="3" t="str">
        <f t="shared" si="16"/>
        <v>ND</v>
      </c>
      <c r="AD54" s="56" t="s">
        <v>0</v>
      </c>
      <c r="AE54" s="47">
        <f t="shared" si="17"/>
        <v>2.7740989257727273</v>
      </c>
      <c r="AF54" s="47">
        <f t="shared" si="18"/>
        <v>2.7740989257727273</v>
      </c>
      <c r="AG54" s="3">
        <f t="shared" si="19"/>
        <v>-1.8064752685568182</v>
      </c>
      <c r="AH54" s="56">
        <v>9.3804656954833934E-2</v>
      </c>
      <c r="AI54" s="47" t="str">
        <f t="shared" si="20"/>
        <v>ND</v>
      </c>
      <c r="AJ54" s="3" t="str">
        <f t="shared" si="21"/>
        <v>ND</v>
      </c>
      <c r="AK54" s="56" t="s">
        <v>0</v>
      </c>
      <c r="AL54" s="3"/>
    </row>
    <row r="55" spans="1:38" x14ac:dyDescent="0.35">
      <c r="A55" t="s">
        <v>66</v>
      </c>
      <c r="B55" t="s">
        <v>65</v>
      </c>
      <c r="C55" t="s">
        <v>3</v>
      </c>
      <c r="E55" t="s">
        <v>3</v>
      </c>
      <c r="F55" t="s">
        <v>64</v>
      </c>
      <c r="G55" s="6">
        <f t="shared" si="0"/>
        <v>5.9740337054722126</v>
      </c>
      <c r="H55" s="4">
        <f t="shared" si="1"/>
        <v>4.4128218963057213</v>
      </c>
      <c r="I55" s="3">
        <f t="shared" si="2"/>
        <v>1.7227592969974967</v>
      </c>
      <c r="J55" s="3">
        <f t="shared" si="3"/>
        <v>-2.0693101757506258</v>
      </c>
      <c r="K55" s="56">
        <v>0.12</v>
      </c>
      <c r="L55" s="3">
        <f t="shared" si="4"/>
        <v>15.173072293538619</v>
      </c>
      <c r="M55" s="3">
        <f t="shared" si="5"/>
        <v>1.2932680733846547</v>
      </c>
      <c r="N55" s="56">
        <v>0.105</v>
      </c>
      <c r="O55" s="4">
        <f t="shared" si="6"/>
        <v>6.6431244808292806</v>
      </c>
      <c r="P55" s="3">
        <f t="shared" si="7"/>
        <v>4.9525889305623707</v>
      </c>
      <c r="Q55" s="3">
        <f t="shared" si="8"/>
        <v>-1.2618527673594073</v>
      </c>
      <c r="R55" s="56">
        <v>0.23</v>
      </c>
      <c r="S55" s="3">
        <f t="shared" si="9"/>
        <v>13.40526668189692</v>
      </c>
      <c r="T55" s="3">
        <f t="shared" si="10"/>
        <v>0.85131667047422999</v>
      </c>
      <c r="U55" s="56">
        <v>5.8000000000000003E-2</v>
      </c>
      <c r="V55" s="3"/>
      <c r="W55" s="6">
        <f t="shared" si="11"/>
        <v>3.7083781719605091</v>
      </c>
      <c r="X55" s="47">
        <f t="shared" si="12"/>
        <v>2.0283933080031185</v>
      </c>
      <c r="Y55" s="47">
        <f t="shared" si="13"/>
        <v>2.0283933080031185</v>
      </c>
      <c r="Z55" s="3">
        <f t="shared" si="14"/>
        <v>-1.9929016729992204</v>
      </c>
      <c r="AA55" s="56">
        <v>8.0488184954668793E-2</v>
      </c>
      <c r="AB55" s="47" t="str">
        <f t="shared" si="15"/>
        <v>ND</v>
      </c>
      <c r="AC55" s="3" t="str">
        <f t="shared" si="16"/>
        <v>ND</v>
      </c>
      <c r="AD55" s="56" t="s">
        <v>0</v>
      </c>
      <c r="AE55" s="47">
        <f t="shared" si="17"/>
        <v>4.4283716850851054</v>
      </c>
      <c r="AF55" s="47">
        <f t="shared" si="18"/>
        <v>4.4283716850851054</v>
      </c>
      <c r="AG55" s="3">
        <f t="shared" si="19"/>
        <v>-1.3929070787287237</v>
      </c>
      <c r="AH55" s="56">
        <v>0.18356300777494747</v>
      </c>
      <c r="AI55" s="47" t="str">
        <f t="shared" si="20"/>
        <v>ND</v>
      </c>
      <c r="AJ55" s="3" t="str">
        <f t="shared" si="21"/>
        <v>ND</v>
      </c>
      <c r="AK55" s="56" t="s">
        <v>0</v>
      </c>
      <c r="AL55" s="3"/>
    </row>
    <row r="56" spans="1:38" x14ac:dyDescent="0.35">
      <c r="A56" t="s">
        <v>63</v>
      </c>
      <c r="B56" t="s">
        <v>62</v>
      </c>
      <c r="C56" t="s">
        <v>3</v>
      </c>
      <c r="D56" t="s">
        <v>3</v>
      </c>
      <c r="E56" t="s">
        <v>3</v>
      </c>
      <c r="F56" t="s">
        <v>3</v>
      </c>
      <c r="G56" s="6">
        <f t="shared" si="0"/>
        <v>11.299171832574245</v>
      </c>
      <c r="H56" s="4">
        <f t="shared" si="1"/>
        <v>9.4440708837038319</v>
      </c>
      <c r="I56" s="3">
        <f t="shared" si="2"/>
        <v>10.042323363711482</v>
      </c>
      <c r="J56" s="3">
        <f t="shared" si="3"/>
        <v>1.0580840927870299E-2</v>
      </c>
      <c r="K56" s="56">
        <v>0.55000000000000004</v>
      </c>
      <c r="L56" s="3">
        <f t="shared" si="4"/>
        <v>7.0510609636732298</v>
      </c>
      <c r="M56" s="3">
        <f t="shared" si="5"/>
        <v>-0.73723475908169267</v>
      </c>
      <c r="N56" s="56">
        <v>8.0000000000000002E-3</v>
      </c>
      <c r="O56" s="4">
        <f t="shared" si="6"/>
        <v>12.094215096375853</v>
      </c>
      <c r="P56" s="3">
        <f t="shared" si="7"/>
        <v>13.666014355696801</v>
      </c>
      <c r="Q56" s="3">
        <f t="shared" si="8"/>
        <v>0.91650358892420003</v>
      </c>
      <c r="R56" s="56">
        <v>0.64</v>
      </c>
      <c r="S56" s="3">
        <f t="shared" si="9"/>
        <v>5.8070180590920604</v>
      </c>
      <c r="T56" s="3">
        <f t="shared" si="10"/>
        <v>-1.0482454852269849</v>
      </c>
      <c r="U56" s="56">
        <v>-6.8000000000000005E-2</v>
      </c>
      <c r="V56" s="3"/>
      <c r="W56" s="6">
        <f t="shared" si="11"/>
        <v>14.968984941370794</v>
      </c>
      <c r="X56" s="47">
        <f t="shared" si="12"/>
        <v>10.980171175641791</v>
      </c>
      <c r="Y56" s="47">
        <f t="shared" si="13"/>
        <v>10.980171175641791</v>
      </c>
      <c r="Z56" s="3">
        <f t="shared" si="14"/>
        <v>0.24504279391044798</v>
      </c>
      <c r="AA56" s="56">
        <v>0.53274644585071973</v>
      </c>
      <c r="AB56" s="47" t="str">
        <f t="shared" si="15"/>
        <v>ND</v>
      </c>
      <c r="AC56" s="3" t="str">
        <f t="shared" si="16"/>
        <v>ND</v>
      </c>
      <c r="AD56" s="56" t="s">
        <v>0</v>
      </c>
      <c r="AE56" s="47">
        <f t="shared" si="17"/>
        <v>16.678476555254651</v>
      </c>
      <c r="AF56" s="47">
        <f t="shared" si="18"/>
        <v>16.678476555254651</v>
      </c>
      <c r="AG56" s="3">
        <f t="shared" si="19"/>
        <v>1.6696191388136628</v>
      </c>
      <c r="AH56" s="56">
        <v>0.84823526591991216</v>
      </c>
      <c r="AI56" s="47" t="str">
        <f t="shared" si="20"/>
        <v>ND</v>
      </c>
      <c r="AJ56" s="3" t="str">
        <f t="shared" si="21"/>
        <v>ND</v>
      </c>
      <c r="AK56" s="56" t="s">
        <v>0</v>
      </c>
      <c r="AL56" s="3"/>
    </row>
    <row r="57" spans="1:38" x14ac:dyDescent="0.35">
      <c r="A57" t="s">
        <v>61</v>
      </c>
      <c r="B57" t="s">
        <v>60</v>
      </c>
      <c r="C57" t="s">
        <v>3</v>
      </c>
      <c r="E57" t="s">
        <v>3</v>
      </c>
      <c r="F57" s="32"/>
      <c r="G57" s="6" t="str">
        <f t="shared" si="0"/>
        <v>ND</v>
      </c>
      <c r="H57" s="4" t="str">
        <f t="shared" si="1"/>
        <v>ND</v>
      </c>
      <c r="I57" s="3" t="str">
        <f t="shared" si="2"/>
        <v>ND</v>
      </c>
      <c r="J57" s="3" t="str">
        <f t="shared" si="3"/>
        <v>ND</v>
      </c>
      <c r="K57" s="56" t="s">
        <v>0</v>
      </c>
      <c r="L57" s="3" t="str">
        <f t="shared" si="4"/>
        <v>ND</v>
      </c>
      <c r="M57" s="3" t="str">
        <f t="shared" si="5"/>
        <v>ND</v>
      </c>
      <c r="N57" s="51" t="s">
        <v>0</v>
      </c>
      <c r="O57" s="4" t="str">
        <f t="shared" si="6"/>
        <v>ND</v>
      </c>
      <c r="P57" s="3" t="str">
        <f t="shared" si="7"/>
        <v>ND</v>
      </c>
      <c r="Q57" s="3" t="str">
        <f t="shared" si="8"/>
        <v>ND</v>
      </c>
      <c r="R57" s="56" t="s">
        <v>0</v>
      </c>
      <c r="S57" s="3" t="str">
        <f t="shared" si="9"/>
        <v>ND</v>
      </c>
      <c r="T57" s="3" t="str">
        <f t="shared" si="10"/>
        <v>ND</v>
      </c>
      <c r="U57" s="51" t="s">
        <v>0</v>
      </c>
      <c r="V57" s="1"/>
      <c r="W57" s="6" t="str">
        <f t="shared" si="11"/>
        <v>ND</v>
      </c>
      <c r="X57" s="47" t="str">
        <f t="shared" si="12"/>
        <v>ND</v>
      </c>
      <c r="Y57" s="47" t="str">
        <f t="shared" si="13"/>
        <v>ND</v>
      </c>
      <c r="Z57" s="3" t="str">
        <f t="shared" si="14"/>
        <v>ND</v>
      </c>
      <c r="AA57" s="56" t="s">
        <v>0</v>
      </c>
      <c r="AB57" s="47" t="str">
        <f t="shared" si="15"/>
        <v>ND</v>
      </c>
      <c r="AC57" s="3" t="str">
        <f t="shared" si="16"/>
        <v>ND</v>
      </c>
      <c r="AD57" s="56" t="s">
        <v>0</v>
      </c>
      <c r="AE57" s="47" t="str">
        <f t="shared" si="17"/>
        <v>ND</v>
      </c>
      <c r="AF57" s="47" t="str">
        <f t="shared" si="18"/>
        <v>ND</v>
      </c>
      <c r="AG57" s="3" t="str">
        <f t="shared" si="19"/>
        <v>ND</v>
      </c>
      <c r="AH57" s="56" t="s">
        <v>0</v>
      </c>
      <c r="AI57" s="47" t="str">
        <f t="shared" si="20"/>
        <v>ND</v>
      </c>
      <c r="AJ57" s="3" t="str">
        <f t="shared" si="21"/>
        <v>ND</v>
      </c>
      <c r="AK57" s="56" t="s">
        <v>0</v>
      </c>
      <c r="AL57" s="1"/>
    </row>
    <row r="58" spans="1:38" x14ac:dyDescent="0.35">
      <c r="A58" t="s">
        <v>59</v>
      </c>
      <c r="B58" t="s">
        <v>58</v>
      </c>
      <c r="C58" t="s">
        <v>3</v>
      </c>
      <c r="E58" t="s">
        <v>3</v>
      </c>
      <c r="F58" t="s">
        <v>3</v>
      </c>
      <c r="G58" s="6">
        <f t="shared" si="0"/>
        <v>10.191424934491028</v>
      </c>
      <c r="H58" s="4">
        <f t="shared" si="1"/>
        <v>15.694717343160045</v>
      </c>
      <c r="I58" s="3">
        <f t="shared" si="2"/>
        <v>16.620583323438815</v>
      </c>
      <c r="J58" s="3">
        <f t="shared" si="3"/>
        <v>1.6551458308597042</v>
      </c>
      <c r="K58" s="56">
        <v>0.89</v>
      </c>
      <c r="L58" s="3">
        <f t="shared" si="4"/>
        <v>11.991253422044961</v>
      </c>
      <c r="M58" s="3">
        <f t="shared" si="5"/>
        <v>0.4978133555112404</v>
      </c>
      <c r="N58" s="56">
        <v>6.7000000000000004E-2</v>
      </c>
      <c r="O58" s="4">
        <f t="shared" si="6"/>
        <v>7.8328710450614487</v>
      </c>
      <c r="P58" s="3">
        <f t="shared" si="7"/>
        <v>8.5654726434229875</v>
      </c>
      <c r="Q58" s="3">
        <f t="shared" si="8"/>
        <v>-0.35863183914425306</v>
      </c>
      <c r="R58" s="56">
        <v>0.4</v>
      </c>
      <c r="S58" s="3">
        <f t="shared" si="9"/>
        <v>4.9024646516152917</v>
      </c>
      <c r="T58" s="3">
        <f t="shared" si="10"/>
        <v>-1.2743838370961771</v>
      </c>
      <c r="U58" s="56">
        <v>-8.3000000000000004E-2</v>
      </c>
      <c r="V58" s="3"/>
      <c r="W58" s="6">
        <f t="shared" si="11"/>
        <v>12.23773843024253</v>
      </c>
      <c r="X58" s="47">
        <f t="shared" si="12"/>
        <v>14.026365657879419</v>
      </c>
      <c r="Y58" s="47">
        <f t="shared" si="13"/>
        <v>14.026365657879419</v>
      </c>
      <c r="Z58" s="3">
        <f t="shared" si="14"/>
        <v>1.0065914144698547</v>
      </c>
      <c r="AA58" s="56">
        <v>0.68664510589994865</v>
      </c>
      <c r="AB58" s="47" t="str">
        <f t="shared" si="15"/>
        <v>ND</v>
      </c>
      <c r="AC58" s="3" t="str">
        <f t="shared" si="16"/>
        <v>ND</v>
      </c>
      <c r="AD58" s="56" t="s">
        <v>0</v>
      </c>
      <c r="AE58" s="47">
        <f t="shared" si="17"/>
        <v>11.471183904112435</v>
      </c>
      <c r="AF58" s="47">
        <f t="shared" si="18"/>
        <v>11.471183904112435</v>
      </c>
      <c r="AG58" s="3">
        <f t="shared" si="19"/>
        <v>0.36779597602810848</v>
      </c>
      <c r="AH58" s="56">
        <v>0.56569540181763256</v>
      </c>
      <c r="AI58" s="47" t="str">
        <f t="shared" si="20"/>
        <v>ND</v>
      </c>
      <c r="AJ58" s="3" t="str">
        <f t="shared" si="21"/>
        <v>ND</v>
      </c>
      <c r="AK58" s="56" t="s">
        <v>0</v>
      </c>
      <c r="AL58" s="3"/>
    </row>
    <row r="59" spans="1:38" x14ac:dyDescent="0.35">
      <c r="A59" t="s">
        <v>57</v>
      </c>
      <c r="B59" t="s">
        <v>56</v>
      </c>
      <c r="C59" t="s">
        <v>3</v>
      </c>
      <c r="D59" t="s">
        <v>3</v>
      </c>
      <c r="E59" t="s">
        <v>3</v>
      </c>
      <c r="F59" s="32"/>
      <c r="G59" s="6">
        <f t="shared" si="0"/>
        <v>8.1432230544787938</v>
      </c>
      <c r="H59" s="4">
        <f t="shared" si="1"/>
        <v>9.0771107813194885</v>
      </c>
      <c r="I59" s="3">
        <f t="shared" si="2"/>
        <v>7.7205845543959501</v>
      </c>
      <c r="J59" s="3">
        <f t="shared" si="3"/>
        <v>-0.56985386140101257</v>
      </c>
      <c r="K59" s="56">
        <v>0.43</v>
      </c>
      <c r="L59" s="3">
        <f t="shared" si="4"/>
        <v>14.503215689013638</v>
      </c>
      <c r="M59" s="3">
        <f t="shared" si="5"/>
        <v>1.1258039222534095</v>
      </c>
      <c r="N59" s="56">
        <v>9.6999999999999989E-2</v>
      </c>
      <c r="O59" s="4">
        <f t="shared" si="6"/>
        <v>7.7429854572613532</v>
      </c>
      <c r="P59" s="3">
        <f t="shared" si="7"/>
        <v>5.3776340732518548</v>
      </c>
      <c r="Q59" s="3">
        <f t="shared" si="8"/>
        <v>-1.1555914816870363</v>
      </c>
      <c r="R59" s="56">
        <v>0.25</v>
      </c>
      <c r="S59" s="3">
        <f t="shared" si="9"/>
        <v>17.204390993299349</v>
      </c>
      <c r="T59" s="3">
        <f t="shared" si="10"/>
        <v>1.8010977483248372</v>
      </c>
      <c r="U59" s="56">
        <v>0.121</v>
      </c>
      <c r="V59" s="3"/>
      <c r="W59" s="6">
        <f t="shared" si="11"/>
        <v>4.6678208721379431</v>
      </c>
      <c r="X59" s="47">
        <f t="shared" si="12"/>
        <v>6.3123720860727728</v>
      </c>
      <c r="Y59" s="47">
        <f t="shared" si="13"/>
        <v>6.3123720860727728</v>
      </c>
      <c r="Z59" s="3">
        <f t="shared" si="14"/>
        <v>-0.9219069784818068</v>
      </c>
      <c r="AA59" s="56">
        <v>0.29692170470156143</v>
      </c>
      <c r="AB59" s="47" t="str">
        <f t="shared" si="15"/>
        <v>ND</v>
      </c>
      <c r="AC59" s="3" t="str">
        <f t="shared" si="16"/>
        <v>ND</v>
      </c>
      <c r="AD59" s="56" t="s">
        <v>0</v>
      </c>
      <c r="AE59" s="47">
        <f t="shared" si="17"/>
        <v>3.9630132090230168</v>
      </c>
      <c r="AF59" s="47">
        <f t="shared" si="18"/>
        <v>3.9630132090230168</v>
      </c>
      <c r="AG59" s="3">
        <f t="shared" si="19"/>
        <v>-1.5092466977442458</v>
      </c>
      <c r="AH59" s="56">
        <v>0.15831335706507507</v>
      </c>
      <c r="AI59" s="47" t="str">
        <f t="shared" si="20"/>
        <v>ND</v>
      </c>
      <c r="AJ59" s="3" t="str">
        <f t="shared" si="21"/>
        <v>ND</v>
      </c>
      <c r="AK59" s="56" t="s">
        <v>0</v>
      </c>
      <c r="AL59" s="3"/>
    </row>
    <row r="60" spans="1:38" x14ac:dyDescent="0.35">
      <c r="A60" t="s">
        <v>55</v>
      </c>
      <c r="B60" t="s">
        <v>54</v>
      </c>
      <c r="C60" t="s">
        <v>3</v>
      </c>
      <c r="D60" t="s">
        <v>3</v>
      </c>
      <c r="E60" t="s">
        <v>3</v>
      </c>
      <c r="F60" s="32"/>
      <c r="G60" s="6">
        <f t="shared" si="0"/>
        <v>12.277555068756577</v>
      </c>
      <c r="H60" s="4">
        <f t="shared" si="1"/>
        <v>13.033985380312444</v>
      </c>
      <c r="I60" s="3">
        <f t="shared" si="2"/>
        <v>13.524931577684775</v>
      </c>
      <c r="J60" s="3">
        <f t="shared" si="3"/>
        <v>0.8812328944211939</v>
      </c>
      <c r="K60" s="56">
        <v>0.73</v>
      </c>
      <c r="L60" s="3">
        <f t="shared" si="4"/>
        <v>11.070200590823113</v>
      </c>
      <c r="M60" s="3">
        <f t="shared" si="5"/>
        <v>0.26755014770577812</v>
      </c>
      <c r="N60" s="56">
        <v>5.5999999999999994E-2</v>
      </c>
      <c r="O60" s="4">
        <f t="shared" si="6"/>
        <v>11.95337064951835</v>
      </c>
      <c r="P60" s="3">
        <f t="shared" si="7"/>
        <v>12.178356356283604</v>
      </c>
      <c r="Q60" s="3">
        <f t="shared" si="8"/>
        <v>0.54458908907090087</v>
      </c>
      <c r="R60" s="56">
        <v>0.56999999999999995</v>
      </c>
      <c r="S60" s="3">
        <f t="shared" si="9"/>
        <v>11.053427822457321</v>
      </c>
      <c r="T60" s="3">
        <f t="shared" si="10"/>
        <v>0.26335695561433009</v>
      </c>
      <c r="U60" s="56">
        <v>1.9E-2</v>
      </c>
      <c r="V60" s="3"/>
      <c r="W60" s="6">
        <f t="shared" si="11"/>
        <v>11.168498862868995</v>
      </c>
      <c r="X60" s="47">
        <f t="shared" si="12"/>
        <v>12.05481755054049</v>
      </c>
      <c r="Y60" s="47">
        <f t="shared" si="13"/>
        <v>12.05481755054049</v>
      </c>
      <c r="Z60" s="3">
        <f t="shared" si="14"/>
        <v>0.51370438763512238</v>
      </c>
      <c r="AA60" s="56">
        <v>0.58703931457201808</v>
      </c>
      <c r="AB60" s="47" t="str">
        <f t="shared" si="15"/>
        <v>ND</v>
      </c>
      <c r="AC60" s="3" t="str">
        <f t="shared" si="16"/>
        <v>ND</v>
      </c>
      <c r="AD60" s="56" t="s">
        <v>0</v>
      </c>
      <c r="AE60" s="47">
        <f t="shared" si="17"/>
        <v>10.78864799672407</v>
      </c>
      <c r="AF60" s="47">
        <f t="shared" si="18"/>
        <v>10.78864799672407</v>
      </c>
      <c r="AG60" s="3">
        <f t="shared" si="19"/>
        <v>0.19716199918101748</v>
      </c>
      <c r="AH60" s="56">
        <v>0.52866203045984372</v>
      </c>
      <c r="AI60" s="47" t="str">
        <f t="shared" si="20"/>
        <v>ND</v>
      </c>
      <c r="AJ60" s="3" t="str">
        <f t="shared" si="21"/>
        <v>ND</v>
      </c>
      <c r="AK60" s="56" t="s">
        <v>0</v>
      </c>
      <c r="AL60" s="3"/>
    </row>
    <row r="61" spans="1:38" x14ac:dyDescent="0.35">
      <c r="A61" t="s">
        <v>53</v>
      </c>
      <c r="B61" t="s">
        <v>52</v>
      </c>
      <c r="C61" t="s">
        <v>3</v>
      </c>
      <c r="D61" t="s">
        <v>3</v>
      </c>
      <c r="E61" t="s">
        <v>3</v>
      </c>
      <c r="F61" s="32"/>
      <c r="G61" s="6">
        <f t="shared" si="0"/>
        <v>5.5305288316407699</v>
      </c>
      <c r="H61" s="4">
        <f t="shared" si="1"/>
        <v>10.168718594872566</v>
      </c>
      <c r="I61" s="3">
        <f t="shared" si="2"/>
        <v>9.4618886613825985</v>
      </c>
      <c r="J61" s="3">
        <f t="shared" si="3"/>
        <v>-0.13452783465435048</v>
      </c>
      <c r="K61" s="56">
        <v>0.52</v>
      </c>
      <c r="L61" s="3">
        <f t="shared" si="4"/>
        <v>12.996038328832432</v>
      </c>
      <c r="M61" s="3">
        <f t="shared" si="5"/>
        <v>0.74900958220810809</v>
      </c>
      <c r="N61" s="56">
        <v>7.9000000000000001E-2</v>
      </c>
      <c r="O61" s="4">
        <f t="shared" si="6"/>
        <v>3.5427332188271432</v>
      </c>
      <c r="P61" s="3">
        <f t="shared" si="7"/>
        <v>2.6148406457702063</v>
      </c>
      <c r="Q61" s="3">
        <f t="shared" si="8"/>
        <v>-1.8462898385574484</v>
      </c>
      <c r="R61" s="56">
        <v>0.12</v>
      </c>
      <c r="S61" s="3">
        <f t="shared" si="9"/>
        <v>7.254303511054891</v>
      </c>
      <c r="T61" s="3">
        <f t="shared" si="10"/>
        <v>-0.68642412223627713</v>
      </c>
      <c r="U61" s="56">
        <v>-4.3999999999999997E-2</v>
      </c>
      <c r="V61" s="3"/>
      <c r="W61" s="6">
        <f t="shared" si="11"/>
        <v>4.9937385227903999</v>
      </c>
      <c r="X61" s="47">
        <f t="shared" si="12"/>
        <v>8.0287209689368666</v>
      </c>
      <c r="Y61" s="47">
        <f t="shared" si="13"/>
        <v>8.0287209689368666</v>
      </c>
      <c r="Z61" s="3">
        <f t="shared" si="14"/>
        <v>-0.49281975776578341</v>
      </c>
      <c r="AA61" s="56">
        <v>0.38363441946419347</v>
      </c>
      <c r="AB61" s="47" t="str">
        <f t="shared" si="15"/>
        <v>ND</v>
      </c>
      <c r="AC61" s="3" t="str">
        <f t="shared" si="16"/>
        <v>ND</v>
      </c>
      <c r="AD61" s="56" t="s">
        <v>0</v>
      </c>
      <c r="AE61" s="47">
        <f t="shared" si="17"/>
        <v>3.6930317601561997</v>
      </c>
      <c r="AF61" s="47">
        <f t="shared" si="18"/>
        <v>3.6930317601561997</v>
      </c>
      <c r="AG61" s="3">
        <f t="shared" si="19"/>
        <v>-1.5767420599609501</v>
      </c>
      <c r="AH61" s="56">
        <v>0.14366456987693138</v>
      </c>
      <c r="AI61" s="47" t="str">
        <f t="shared" si="20"/>
        <v>ND</v>
      </c>
      <c r="AJ61" s="3" t="str">
        <f t="shared" si="21"/>
        <v>ND</v>
      </c>
      <c r="AK61" s="56" t="s">
        <v>0</v>
      </c>
      <c r="AL61" s="3"/>
    </row>
    <row r="62" spans="1:38" x14ac:dyDescent="0.35">
      <c r="A62" t="s">
        <v>51</v>
      </c>
      <c r="B62" t="s">
        <v>50</v>
      </c>
      <c r="C62" t="s">
        <v>3</v>
      </c>
      <c r="D62" t="s">
        <v>3</v>
      </c>
      <c r="E62" t="s">
        <v>3</v>
      </c>
      <c r="F62" s="32"/>
      <c r="G62" s="6">
        <f t="shared" si="0"/>
        <v>9.6192607550718847</v>
      </c>
      <c r="H62" s="4">
        <f t="shared" si="1"/>
        <v>9.7414415044704903</v>
      </c>
      <c r="I62" s="3">
        <f t="shared" si="2"/>
        <v>9.8488451296018535</v>
      </c>
      <c r="J62" s="3">
        <f t="shared" si="3"/>
        <v>-3.7788717599536628E-2</v>
      </c>
      <c r="K62" s="56">
        <v>0.54</v>
      </c>
      <c r="L62" s="3">
        <f t="shared" si="4"/>
        <v>9.311827003945039</v>
      </c>
      <c r="M62" s="3">
        <f t="shared" si="5"/>
        <v>-0.17204324901374021</v>
      </c>
      <c r="N62" s="56">
        <v>3.5000000000000003E-2</v>
      </c>
      <c r="O62" s="4">
        <f t="shared" si="6"/>
        <v>9.5668975767581976</v>
      </c>
      <c r="P62" s="3">
        <f t="shared" si="7"/>
        <v>10.265653214180924</v>
      </c>
      <c r="Q62" s="3">
        <f t="shared" si="8"/>
        <v>6.6413303545231103E-2</v>
      </c>
      <c r="R62" s="56">
        <v>0.48</v>
      </c>
      <c r="S62" s="3">
        <f t="shared" si="9"/>
        <v>6.7718750270672814</v>
      </c>
      <c r="T62" s="3">
        <f t="shared" si="10"/>
        <v>-0.80703124323317965</v>
      </c>
      <c r="U62" s="56">
        <v>-5.1999999999999998E-2</v>
      </c>
      <c r="V62" s="3"/>
      <c r="W62" s="6">
        <f t="shared" si="11"/>
        <v>11.323797243680552</v>
      </c>
      <c r="X62" s="47">
        <f t="shared" si="12"/>
        <v>9.749655388855258</v>
      </c>
      <c r="Y62" s="47">
        <f t="shared" si="13"/>
        <v>9.749655388855258</v>
      </c>
      <c r="Z62" s="3">
        <f t="shared" si="14"/>
        <v>-6.2586152786185512E-2</v>
      </c>
      <c r="AA62" s="56">
        <v>0.47057880295722915</v>
      </c>
      <c r="AB62" s="47" t="str">
        <f t="shared" si="15"/>
        <v>ND</v>
      </c>
      <c r="AC62" s="3" t="str">
        <f t="shared" si="16"/>
        <v>ND</v>
      </c>
      <c r="AD62" s="56" t="s">
        <v>0</v>
      </c>
      <c r="AE62" s="47">
        <f t="shared" si="17"/>
        <v>11.998429467177109</v>
      </c>
      <c r="AF62" s="47">
        <f t="shared" si="18"/>
        <v>11.998429467177109</v>
      </c>
      <c r="AG62" s="3">
        <f t="shared" si="19"/>
        <v>0.49960736679427714</v>
      </c>
      <c r="AH62" s="56">
        <v>0.59430295274990963</v>
      </c>
      <c r="AI62" s="47" t="str">
        <f t="shared" si="20"/>
        <v>ND</v>
      </c>
      <c r="AJ62" s="3" t="str">
        <f t="shared" si="21"/>
        <v>ND</v>
      </c>
      <c r="AK62" s="56" t="s">
        <v>0</v>
      </c>
      <c r="AL62" s="3"/>
    </row>
    <row r="63" spans="1:38" x14ac:dyDescent="0.35">
      <c r="A63" t="s">
        <v>49</v>
      </c>
      <c r="B63" t="s">
        <v>48</v>
      </c>
      <c r="C63" t="s">
        <v>3</v>
      </c>
      <c r="D63" t="s">
        <v>3</v>
      </c>
      <c r="E63" t="s">
        <v>3</v>
      </c>
      <c r="F63" t="s">
        <v>3</v>
      </c>
      <c r="G63" s="6">
        <f t="shared" si="0"/>
        <v>11.512354253505075</v>
      </c>
      <c r="H63" s="4">
        <f t="shared" si="1"/>
        <v>13.246649905443885</v>
      </c>
      <c r="I63" s="3">
        <f t="shared" si="2"/>
        <v>14.879279216452169</v>
      </c>
      <c r="J63" s="3">
        <f t="shared" si="3"/>
        <v>1.2198198041130424</v>
      </c>
      <c r="K63" s="56">
        <v>0.8</v>
      </c>
      <c r="L63" s="3">
        <f t="shared" si="4"/>
        <v>6.7161326614107386</v>
      </c>
      <c r="M63" s="3">
        <f t="shared" si="5"/>
        <v>-0.82096683464731535</v>
      </c>
      <c r="N63" s="56">
        <v>4.0000000000000001E-3</v>
      </c>
      <c r="O63" s="4">
        <f t="shared" si="6"/>
        <v>10.769084688388443</v>
      </c>
      <c r="P63" s="3">
        <f t="shared" si="7"/>
        <v>11.75331121359412</v>
      </c>
      <c r="Q63" s="3">
        <f t="shared" si="8"/>
        <v>0.43832780339853028</v>
      </c>
      <c r="R63" s="56">
        <v>0.55000000000000004</v>
      </c>
      <c r="S63" s="3">
        <f t="shared" si="9"/>
        <v>6.8321785875657319</v>
      </c>
      <c r="T63" s="3">
        <f t="shared" si="10"/>
        <v>-0.79195535310856691</v>
      </c>
      <c r="U63" s="56">
        <v>-5.0999999999999997E-2</v>
      </c>
      <c r="V63" s="3"/>
      <c r="W63" s="6">
        <f t="shared" si="11"/>
        <v>14.285830037393435</v>
      </c>
      <c r="X63" s="47">
        <f t="shared" si="12"/>
        <v>16.019213280842784</v>
      </c>
      <c r="Y63" s="47">
        <f t="shared" si="13"/>
        <v>16.019213280842784</v>
      </c>
      <c r="Z63" s="3">
        <f t="shared" si="14"/>
        <v>1.5048033202106961</v>
      </c>
      <c r="AA63" s="56">
        <v>0.78732698312239846</v>
      </c>
      <c r="AB63" s="47" t="str">
        <f t="shared" si="15"/>
        <v>ND</v>
      </c>
      <c r="AC63" s="3" t="str">
        <f t="shared" si="16"/>
        <v>ND</v>
      </c>
      <c r="AD63" s="56" t="s">
        <v>0</v>
      </c>
      <c r="AE63" s="47">
        <f t="shared" si="17"/>
        <v>13.542951504486574</v>
      </c>
      <c r="AF63" s="47">
        <f t="shared" si="18"/>
        <v>13.542951504486574</v>
      </c>
      <c r="AG63" s="3">
        <f t="shared" si="19"/>
        <v>0.88573787612164356</v>
      </c>
      <c r="AH63" s="56">
        <v>0.67810639453048072</v>
      </c>
      <c r="AI63" s="47" t="str">
        <f t="shared" si="20"/>
        <v>ND</v>
      </c>
      <c r="AJ63" s="3" t="str">
        <f t="shared" si="21"/>
        <v>ND</v>
      </c>
      <c r="AK63" s="56" t="s">
        <v>0</v>
      </c>
      <c r="AL63" s="3"/>
    </row>
    <row r="64" spans="1:38" x14ac:dyDescent="0.35">
      <c r="A64" t="s">
        <v>47</v>
      </c>
      <c r="B64" t="s">
        <v>46</v>
      </c>
      <c r="C64" t="s">
        <v>3</v>
      </c>
      <c r="E64" t="s">
        <v>3</v>
      </c>
      <c r="F64" s="32"/>
      <c r="G64" s="6" t="str">
        <f t="shared" si="0"/>
        <v>ND</v>
      </c>
      <c r="H64" s="4" t="str">
        <f t="shared" si="1"/>
        <v>ND</v>
      </c>
      <c r="I64" s="3" t="str">
        <f t="shared" si="2"/>
        <v>ND</v>
      </c>
      <c r="J64" s="3" t="str">
        <f t="shared" si="3"/>
        <v>ND</v>
      </c>
      <c r="K64" s="56" t="s">
        <v>0</v>
      </c>
      <c r="L64" s="3" t="str">
        <f t="shared" si="4"/>
        <v>ND</v>
      </c>
      <c r="M64" s="3" t="str">
        <f t="shared" si="5"/>
        <v>ND</v>
      </c>
      <c r="N64" s="51" t="s">
        <v>0</v>
      </c>
      <c r="O64" s="4" t="str">
        <f t="shared" si="6"/>
        <v>ND</v>
      </c>
      <c r="P64" s="3" t="str">
        <f t="shared" si="7"/>
        <v>ND</v>
      </c>
      <c r="Q64" s="3" t="str">
        <f t="shared" si="8"/>
        <v>ND</v>
      </c>
      <c r="R64" s="56" t="s">
        <v>0</v>
      </c>
      <c r="S64" s="3" t="str">
        <f t="shared" si="9"/>
        <v>ND</v>
      </c>
      <c r="T64" s="3" t="str">
        <f t="shared" si="10"/>
        <v>ND</v>
      </c>
      <c r="U64" s="51" t="s">
        <v>0</v>
      </c>
      <c r="V64" s="1"/>
      <c r="W64" s="6" t="str">
        <f t="shared" si="11"/>
        <v>ND</v>
      </c>
      <c r="X64" s="47" t="str">
        <f t="shared" si="12"/>
        <v>ND</v>
      </c>
      <c r="Y64" s="47" t="str">
        <f t="shared" si="13"/>
        <v>ND</v>
      </c>
      <c r="Z64" s="3" t="str">
        <f t="shared" si="14"/>
        <v>ND</v>
      </c>
      <c r="AA64" s="56" t="s">
        <v>0</v>
      </c>
      <c r="AB64" s="47" t="str">
        <f t="shared" si="15"/>
        <v>ND</v>
      </c>
      <c r="AC64" s="3" t="str">
        <f t="shared" si="16"/>
        <v>ND</v>
      </c>
      <c r="AD64" s="56" t="s">
        <v>0</v>
      </c>
      <c r="AE64" s="47" t="str">
        <f t="shared" si="17"/>
        <v>ND</v>
      </c>
      <c r="AF64" s="47" t="str">
        <f t="shared" si="18"/>
        <v>ND</v>
      </c>
      <c r="AG64" s="3" t="str">
        <f t="shared" si="19"/>
        <v>ND</v>
      </c>
      <c r="AH64" s="56" t="s">
        <v>0</v>
      </c>
      <c r="AI64" s="47" t="str">
        <f t="shared" si="20"/>
        <v>ND</v>
      </c>
      <c r="AJ64" s="3" t="str">
        <f t="shared" si="21"/>
        <v>ND</v>
      </c>
      <c r="AK64" s="56" t="s">
        <v>0</v>
      </c>
      <c r="AL64" s="1"/>
    </row>
    <row r="65" spans="1:38" x14ac:dyDescent="0.35">
      <c r="A65" t="s">
        <v>45</v>
      </c>
      <c r="B65" t="s">
        <v>44</v>
      </c>
      <c r="C65" t="s">
        <v>3</v>
      </c>
      <c r="E65" t="s">
        <v>3</v>
      </c>
      <c r="G65" s="6" t="str">
        <f t="shared" si="0"/>
        <v>ND</v>
      </c>
      <c r="H65" s="4" t="str">
        <f t="shared" si="1"/>
        <v>ND</v>
      </c>
      <c r="I65" s="3" t="str">
        <f t="shared" si="2"/>
        <v>ND</v>
      </c>
      <c r="J65" s="3" t="str">
        <f t="shared" si="3"/>
        <v>ND</v>
      </c>
      <c r="K65" s="56" t="s">
        <v>0</v>
      </c>
      <c r="L65" s="3" t="str">
        <f t="shared" si="4"/>
        <v>ND</v>
      </c>
      <c r="M65" s="3" t="str">
        <f t="shared" si="5"/>
        <v>ND</v>
      </c>
      <c r="N65" s="51" t="s">
        <v>0</v>
      </c>
      <c r="O65" s="4" t="str">
        <f t="shared" si="6"/>
        <v>ND</v>
      </c>
      <c r="P65" s="3" t="str">
        <f t="shared" si="7"/>
        <v>ND</v>
      </c>
      <c r="Q65" s="3" t="str">
        <f t="shared" si="8"/>
        <v>ND</v>
      </c>
      <c r="R65" s="56" t="s">
        <v>0</v>
      </c>
      <c r="S65" s="3" t="str">
        <f t="shared" si="9"/>
        <v>ND</v>
      </c>
      <c r="T65" s="3" t="str">
        <f t="shared" si="10"/>
        <v>ND</v>
      </c>
      <c r="U65" s="51" t="s">
        <v>0</v>
      </c>
      <c r="V65" s="1"/>
      <c r="W65" s="6" t="str">
        <f t="shared" si="11"/>
        <v>ND</v>
      </c>
      <c r="X65" s="47" t="str">
        <f t="shared" si="12"/>
        <v>ND</v>
      </c>
      <c r="Y65" s="47" t="str">
        <f t="shared" si="13"/>
        <v>ND</v>
      </c>
      <c r="Z65" s="3" t="str">
        <f t="shared" si="14"/>
        <v>ND</v>
      </c>
      <c r="AA65" s="56" t="s">
        <v>0</v>
      </c>
      <c r="AB65" s="47" t="str">
        <f t="shared" si="15"/>
        <v>ND</v>
      </c>
      <c r="AC65" s="3" t="str">
        <f t="shared" si="16"/>
        <v>ND</v>
      </c>
      <c r="AD65" s="56" t="s">
        <v>0</v>
      </c>
      <c r="AE65" s="47" t="str">
        <f t="shared" si="17"/>
        <v>ND</v>
      </c>
      <c r="AF65" s="47" t="str">
        <f t="shared" si="18"/>
        <v>ND</v>
      </c>
      <c r="AG65" s="3" t="str">
        <f t="shared" si="19"/>
        <v>ND</v>
      </c>
      <c r="AH65" s="56" t="s">
        <v>0</v>
      </c>
      <c r="AI65" s="47" t="str">
        <f t="shared" si="20"/>
        <v>ND</v>
      </c>
      <c r="AJ65" s="3" t="str">
        <f t="shared" si="21"/>
        <v>ND</v>
      </c>
      <c r="AK65" s="56" t="s">
        <v>0</v>
      </c>
      <c r="AL65" s="1"/>
    </row>
    <row r="66" spans="1:38" x14ac:dyDescent="0.35">
      <c r="A66" t="s">
        <v>43</v>
      </c>
      <c r="B66" t="s">
        <v>42</v>
      </c>
      <c r="C66" t="s">
        <v>3</v>
      </c>
      <c r="D66" t="s">
        <v>3</v>
      </c>
      <c r="E66" t="s">
        <v>3</v>
      </c>
      <c r="F66" t="s">
        <v>3</v>
      </c>
      <c r="G66" s="6">
        <f t="shared" si="0"/>
        <v>12.980720682683794</v>
      </c>
      <c r="H66" s="4">
        <f t="shared" si="1"/>
        <v>10.243346947829426</v>
      </c>
      <c r="I66" s="3">
        <f t="shared" si="2"/>
        <v>10.622758066040362</v>
      </c>
      <c r="J66" s="3">
        <f t="shared" si="3"/>
        <v>0.15568951651009053</v>
      </c>
      <c r="K66" s="56">
        <v>0.57999999999999996</v>
      </c>
      <c r="L66" s="3">
        <f t="shared" si="4"/>
        <v>8.7257024749856811</v>
      </c>
      <c r="M66" s="3">
        <f t="shared" si="5"/>
        <v>-0.31857438125357984</v>
      </c>
      <c r="N66" s="56">
        <v>2.7999999999999997E-2</v>
      </c>
      <c r="O66" s="4">
        <f t="shared" si="6"/>
        <v>14.153880854764237</v>
      </c>
      <c r="P66" s="3">
        <f t="shared" si="7"/>
        <v>15.366194926454737</v>
      </c>
      <c r="Q66" s="3">
        <f t="shared" si="8"/>
        <v>1.3415487316136843</v>
      </c>
      <c r="R66" s="56">
        <v>0.72</v>
      </c>
      <c r="S66" s="3">
        <f t="shared" si="9"/>
        <v>9.3046245680022341</v>
      </c>
      <c r="T66" s="3">
        <f t="shared" si="10"/>
        <v>-0.17384385799944152</v>
      </c>
      <c r="U66" s="56">
        <v>-0.01</v>
      </c>
      <c r="V66" s="3"/>
      <c r="W66" s="6">
        <f t="shared" si="11"/>
        <v>13.616046616120668</v>
      </c>
      <c r="X66" s="47">
        <f t="shared" si="12"/>
        <v>10.714899600871028</v>
      </c>
      <c r="Y66" s="47">
        <f t="shared" si="13"/>
        <v>10.714899600871028</v>
      </c>
      <c r="Z66" s="3">
        <f t="shared" si="14"/>
        <v>0.17872490021775733</v>
      </c>
      <c r="AA66" s="56">
        <v>0.51934449789748838</v>
      </c>
      <c r="AB66" s="47" t="str">
        <f t="shared" si="15"/>
        <v>ND</v>
      </c>
      <c r="AC66" s="3" t="str">
        <f t="shared" si="16"/>
        <v>ND</v>
      </c>
      <c r="AD66" s="56" t="s">
        <v>0</v>
      </c>
      <c r="AE66" s="47">
        <f t="shared" si="17"/>
        <v>14.859395336941944</v>
      </c>
      <c r="AF66" s="47">
        <f t="shared" si="18"/>
        <v>14.859395336941944</v>
      </c>
      <c r="AG66" s="3">
        <f t="shared" si="19"/>
        <v>1.2148488342354862</v>
      </c>
      <c r="AH66" s="56">
        <v>0.74953465609335601</v>
      </c>
      <c r="AI66" s="47" t="str">
        <f t="shared" si="20"/>
        <v>ND</v>
      </c>
      <c r="AJ66" s="3" t="str">
        <f t="shared" si="21"/>
        <v>ND</v>
      </c>
      <c r="AK66" s="56" t="s">
        <v>0</v>
      </c>
      <c r="AL66" s="3"/>
    </row>
    <row r="67" spans="1:38" x14ac:dyDescent="0.35">
      <c r="A67" t="s">
        <v>41</v>
      </c>
      <c r="B67" t="s">
        <v>40</v>
      </c>
      <c r="C67" t="s">
        <v>3</v>
      </c>
      <c r="E67" t="s">
        <v>3</v>
      </c>
      <c r="F67" t="s">
        <v>3</v>
      </c>
      <c r="G67" s="6">
        <f t="shared" si="0"/>
        <v>10.905826434141902</v>
      </c>
      <c r="H67" s="4">
        <f t="shared" si="1"/>
        <v>7.5110774632249466</v>
      </c>
      <c r="I67" s="3">
        <f t="shared" si="2"/>
        <v>8.1075410226152052</v>
      </c>
      <c r="J67" s="3">
        <f t="shared" si="3"/>
        <v>-0.47311474434619866</v>
      </c>
      <c r="K67" s="56">
        <v>0.45</v>
      </c>
      <c r="L67" s="3">
        <f t="shared" si="4"/>
        <v>5.1252232256639099</v>
      </c>
      <c r="M67" s="3">
        <f t="shared" si="5"/>
        <v>-1.2186941935840225</v>
      </c>
      <c r="N67" s="56">
        <v>-1.4999999999999999E-2</v>
      </c>
      <c r="O67" s="4">
        <f t="shared" si="6"/>
        <v>12.360718850249169</v>
      </c>
      <c r="P67" s="3">
        <f t="shared" si="7"/>
        <v>13.878536927041543</v>
      </c>
      <c r="Q67" s="3">
        <f t="shared" si="8"/>
        <v>0.96963423176038555</v>
      </c>
      <c r="R67" s="56">
        <v>0.65</v>
      </c>
      <c r="S67" s="3">
        <f t="shared" si="9"/>
        <v>6.2894465430796718</v>
      </c>
      <c r="T67" s="3">
        <f t="shared" si="10"/>
        <v>-0.92763836423008217</v>
      </c>
      <c r="U67" s="56">
        <v>-0.06</v>
      </c>
      <c r="V67" s="3"/>
      <c r="W67" s="6">
        <f t="shared" si="11"/>
        <v>14.441590947028764</v>
      </c>
      <c r="X67" s="47">
        <f t="shared" si="12"/>
        <v>9.8974117342424979</v>
      </c>
      <c r="Y67" s="47">
        <f t="shared" si="13"/>
        <v>9.8974117342424979</v>
      </c>
      <c r="Z67" s="3">
        <f t="shared" si="14"/>
        <v>-2.5647066439375615E-2</v>
      </c>
      <c r="AA67" s="56">
        <v>0.47804369191998625</v>
      </c>
      <c r="AB67" s="47" t="str">
        <f t="shared" si="15"/>
        <v>ND</v>
      </c>
      <c r="AC67" s="3" t="str">
        <f t="shared" si="16"/>
        <v>ND</v>
      </c>
      <c r="AD67" s="56" t="s">
        <v>0</v>
      </c>
      <c r="AE67" s="47">
        <f t="shared" si="17"/>
        <v>16.389096323937167</v>
      </c>
      <c r="AF67" s="47">
        <f t="shared" si="18"/>
        <v>16.389096323937167</v>
      </c>
      <c r="AG67" s="3">
        <f t="shared" si="19"/>
        <v>1.597274080984292</v>
      </c>
      <c r="AH67" s="56">
        <v>0.83253392998435771</v>
      </c>
      <c r="AI67" s="47" t="str">
        <f t="shared" si="20"/>
        <v>ND</v>
      </c>
      <c r="AJ67" s="3" t="str">
        <f t="shared" si="21"/>
        <v>ND</v>
      </c>
      <c r="AK67" s="56" t="s">
        <v>0</v>
      </c>
      <c r="AL67" s="3"/>
    </row>
    <row r="68" spans="1:38" x14ac:dyDescent="0.35">
      <c r="A68" s="16" t="s">
        <v>37</v>
      </c>
      <c r="B68" s="31"/>
      <c r="C68" s="31"/>
      <c r="D68" s="31"/>
      <c r="E68" s="31"/>
      <c r="F68" s="31"/>
      <c r="G68" s="14" t="str">
        <f t="shared" si="0"/>
        <v>ND</v>
      </c>
      <c r="H68" s="6" t="str">
        <f t="shared" si="1"/>
        <v>ND</v>
      </c>
      <c r="I68" s="11" t="str">
        <f t="shared" si="2"/>
        <v>ND</v>
      </c>
      <c r="J68" s="11" t="str">
        <f t="shared" si="3"/>
        <v>ND</v>
      </c>
      <c r="K68" s="48" t="s">
        <v>0</v>
      </c>
      <c r="L68" s="11" t="str">
        <f t="shared" si="4"/>
        <v>ND</v>
      </c>
      <c r="M68" s="11" t="str">
        <f t="shared" si="5"/>
        <v>ND</v>
      </c>
      <c r="N68" s="15" t="s">
        <v>0</v>
      </c>
      <c r="O68" s="6" t="str">
        <f t="shared" si="6"/>
        <v>ND</v>
      </c>
      <c r="P68" s="11" t="str">
        <f t="shared" si="7"/>
        <v>ND</v>
      </c>
      <c r="Q68" s="11" t="str">
        <f t="shared" si="8"/>
        <v>ND</v>
      </c>
      <c r="R68" s="48" t="s">
        <v>0</v>
      </c>
      <c r="S68" s="11" t="str">
        <f t="shared" si="9"/>
        <v>ND</v>
      </c>
      <c r="T68" s="11" t="str">
        <f t="shared" si="10"/>
        <v>ND</v>
      </c>
      <c r="U68" s="48" t="s">
        <v>0</v>
      </c>
      <c r="V68" s="3"/>
      <c r="W68" s="14" t="str">
        <f>IF(X68="ND","ND",(X68*#REF!)+IF(AE68="ND","ND",(AE68*#REF!)))</f>
        <v>ND</v>
      </c>
      <c r="X68" s="9" t="str">
        <f>IF(Y68="ND","ND",(Y68*#REF!)+IF(#REF!="ND","ND",(#REF!*#REF!)))</f>
        <v>ND</v>
      </c>
      <c r="Y68" s="9" t="str">
        <f>IF(AA68="ND","ND",MIN(MAX((AA68-#REF!)/#REF!,-2.5),2.5)*4+10)</f>
        <v>ND</v>
      </c>
      <c r="Z68" s="11" t="str">
        <f>IF(AA68="ND","ND",(AA68-#REF!)/#REF!)</f>
        <v>ND</v>
      </c>
      <c r="AA68" s="48" t="s">
        <v>0</v>
      </c>
      <c r="AB68" s="9" t="str">
        <f>IF(AD68="ND","ND",MIN(MAX((AD68-#REF!)/#REF!,-2.5),2.5)*4+10)</f>
        <v>ND</v>
      </c>
      <c r="AC68" s="11" t="str">
        <f>IF(AD68="ND","ND",(AD68-#REF!)/#REF!)</f>
        <v>ND</v>
      </c>
      <c r="AD68" s="48" t="s">
        <v>0</v>
      </c>
      <c r="AE68" s="9" t="str">
        <f>IF(AF68="ND","ND",(AF68*#REF!)+IF(#REF!="ND","ND",(#REF!*#REF!)))</f>
        <v>ND</v>
      </c>
      <c r="AF68" s="9" t="str">
        <f>IF(AH68="ND","ND",MIN(MAX((AH68-#REF!)/#REF!,-2.5),2.5)*4+10)</f>
        <v>ND</v>
      </c>
      <c r="AG68" s="11" t="str">
        <f>IF(AH68="ND","ND",(AH68-#REF!)/#REF!)</f>
        <v>ND</v>
      </c>
      <c r="AH68" s="48" t="s">
        <v>0</v>
      </c>
      <c r="AI68" s="9" t="str">
        <f>IF(AK68="ND","ND",MIN(MAX((AK68-#REF!)/#REF!,-2.5),2.5)*4+10)</f>
        <v>ND</v>
      </c>
      <c r="AJ68" s="11" t="str">
        <f>IF(AK68="ND","ND",(AK68-#REF!)/#REF!)</f>
        <v>ND</v>
      </c>
      <c r="AK68" s="48" t="s">
        <v>0</v>
      </c>
      <c r="AL68" s="3"/>
    </row>
    <row r="69" spans="1:38" x14ac:dyDescent="0.35">
      <c r="A69" t="s">
        <v>39</v>
      </c>
      <c r="B69" t="s">
        <v>38</v>
      </c>
      <c r="D69" t="s">
        <v>3</v>
      </c>
      <c r="E69" t="s">
        <v>3</v>
      </c>
      <c r="F69" t="s">
        <v>3</v>
      </c>
      <c r="G69" s="6" t="str">
        <f t="shared" si="0"/>
        <v>ND</v>
      </c>
      <c r="H69" s="4" t="str">
        <f t="shared" si="1"/>
        <v>ND</v>
      </c>
      <c r="I69" s="3" t="str">
        <f t="shared" si="2"/>
        <v>ND</v>
      </c>
      <c r="J69" s="3" t="str">
        <f t="shared" si="3"/>
        <v>ND</v>
      </c>
      <c r="K69" s="56" t="s">
        <v>0</v>
      </c>
      <c r="L69" s="3" t="str">
        <f t="shared" si="4"/>
        <v>ND</v>
      </c>
      <c r="M69" s="3" t="str">
        <f t="shared" si="5"/>
        <v>ND</v>
      </c>
      <c r="N69" s="51" t="s">
        <v>0</v>
      </c>
      <c r="O69" s="4" t="str">
        <f t="shared" si="6"/>
        <v>ND</v>
      </c>
      <c r="P69" s="3" t="str">
        <f t="shared" si="7"/>
        <v>ND</v>
      </c>
      <c r="Q69" s="3" t="str">
        <f t="shared" si="8"/>
        <v>ND</v>
      </c>
      <c r="R69" s="56" t="s">
        <v>0</v>
      </c>
      <c r="S69" s="3" t="str">
        <f t="shared" si="9"/>
        <v>ND</v>
      </c>
      <c r="T69" s="3" t="str">
        <f t="shared" si="10"/>
        <v>ND</v>
      </c>
      <c r="U69" s="51" t="s">
        <v>0</v>
      </c>
      <c r="V69" s="1"/>
      <c r="W69" s="6" t="str">
        <f>IF(X69="ND","ND",(X69*$X$29)+IF(AE69="ND","ND",(AE69*$AE$29)))</f>
        <v>ND</v>
      </c>
      <c r="X69" s="47" t="str">
        <f>IF(Y69="ND","ND",(Y69*$Y$29))</f>
        <v>ND</v>
      </c>
      <c r="Y69" s="47" t="str">
        <f>IF(AA69="ND","ND",MIN(MAX((AA69-$AA$29)/$Z$29,-2.5),2.5)*4+10)</f>
        <v>ND</v>
      </c>
      <c r="Z69" s="3" t="str">
        <f>IF(AA69="ND","ND",(AA69-$AA$29)/$Z$29)</f>
        <v>ND</v>
      </c>
      <c r="AA69" s="56" t="s">
        <v>0</v>
      </c>
      <c r="AB69" s="47" t="str">
        <f>IF(AD69="ND","ND",MIN(MAX((AD69-$AA$29)/$Z$29,-2.5),2.5)*4+10)</f>
        <v>ND</v>
      </c>
      <c r="AC69" s="3" t="str">
        <f>IF(AD69="ND","ND",(AD69-$AA$29)/$Z$29)</f>
        <v>ND</v>
      </c>
      <c r="AD69" s="56" t="s">
        <v>0</v>
      </c>
      <c r="AE69" s="47" t="str">
        <f>IF(AF69="ND","ND",(AF69*$AF$29))</f>
        <v>ND</v>
      </c>
      <c r="AF69" s="47" t="str">
        <f>IF(AH69="ND","ND",MIN(MAX((AH69-$AH$29)/$AG$29,-2.5),2.5)*4+10)</f>
        <v>ND</v>
      </c>
      <c r="AG69" s="3" t="str">
        <f>IF(AH69="ND","ND",(AH69-$AH$29)/$AG$29)</f>
        <v>ND</v>
      </c>
      <c r="AH69" s="56" t="s">
        <v>0</v>
      </c>
      <c r="AI69" s="47" t="str">
        <f>IF(AK69="ND","ND",MIN(MAX((AK69-$AH$29)/$AG$29,-2.5),2.5)*4+10)</f>
        <v>ND</v>
      </c>
      <c r="AJ69" s="3" t="str">
        <f>IF(AK69="ND","ND",(AK69-$AH$29)/$AG$29)</f>
        <v>ND</v>
      </c>
      <c r="AK69" s="56" t="s">
        <v>0</v>
      </c>
      <c r="AL69" s="1"/>
    </row>
    <row r="70" spans="1:38" x14ac:dyDescent="0.35">
      <c r="A70" t="s">
        <v>36</v>
      </c>
      <c r="B70" t="s">
        <v>9</v>
      </c>
      <c r="G70" s="6">
        <f t="shared" si="0"/>
        <v>9.9320649646127368</v>
      </c>
      <c r="H70" s="4">
        <f t="shared" si="1"/>
        <v>9.7120135255138251</v>
      </c>
      <c r="I70" s="3">
        <f t="shared" si="2"/>
        <v>10.042323363711482</v>
      </c>
      <c r="J70" s="3">
        <f t="shared" si="3"/>
        <v>1.0580840927870299E-2</v>
      </c>
      <c r="K70" s="56">
        <v>0.55000000000000004</v>
      </c>
      <c r="L70" s="3">
        <f t="shared" si="4"/>
        <v>8.3907741727231908</v>
      </c>
      <c r="M70" s="3">
        <f t="shared" si="5"/>
        <v>-0.40230645681920235</v>
      </c>
      <c r="N70" s="56">
        <v>2.4E-2</v>
      </c>
      <c r="O70" s="4">
        <f t="shared" si="6"/>
        <v>10.026372724226556</v>
      </c>
      <c r="P70" s="3">
        <f t="shared" si="7"/>
        <v>10.478175785525666</v>
      </c>
      <c r="Q70" s="3">
        <f t="shared" si="8"/>
        <v>0.1195439463814167</v>
      </c>
      <c r="R70" s="56">
        <v>0.49</v>
      </c>
      <c r="S70" s="3">
        <f t="shared" si="9"/>
        <v>8.219160479030112</v>
      </c>
      <c r="T70" s="3">
        <f t="shared" si="10"/>
        <v>-0.44520988024247221</v>
      </c>
      <c r="U70" s="56">
        <v>-2.8000000000000001E-2</v>
      </c>
      <c r="V70" s="3"/>
      <c r="W70" s="6">
        <f>IF(X70="ND","ND",(X70*$X$29)+IF(AE70="ND","ND",(AE70*$AE$29)))</f>
        <v>10.914684005215452</v>
      </c>
      <c r="X70" s="47">
        <f>IF(Y70="ND","ND",(Y70*$Y$29))</f>
        <v>10.336399972177775</v>
      </c>
      <c r="Y70" s="47">
        <f>IF(AA70="ND","ND",MIN(MAX((AA70-$AA$29)/$Z$29,-2.5),2.5)*4+10)</f>
        <v>10.336399972177775</v>
      </c>
      <c r="Z70" s="3">
        <f>IF(AA70="ND","ND",(AA70-$AA$29)/$Z$29)</f>
        <v>8.4099993044443919E-2</v>
      </c>
      <c r="AA70" s="56">
        <v>0.50022208597511053</v>
      </c>
      <c r="AB70" s="47" t="str">
        <f>IF(AD70="ND","ND",MIN(MAX((AD70-$AA$29)/$Z$29,-2.5),2.5)*4+10)</f>
        <v>ND</v>
      </c>
      <c r="AC70" s="3" t="str">
        <f>IF(AD70="ND","ND",(AD70-$AA$29)/$Z$29)</f>
        <v>ND</v>
      </c>
      <c r="AD70" s="56" t="s">
        <v>0</v>
      </c>
      <c r="AE70" s="47">
        <f>IF(AF70="ND","ND",(AF70*$AF$29))</f>
        <v>11.162520019374456</v>
      </c>
      <c r="AF70" s="47">
        <f>IF(AH70="ND","ND",MIN(MAX((AH70-$AH$29)/$AG$29,-2.5),2.5)*4+10)</f>
        <v>11.162520019374456</v>
      </c>
      <c r="AG70" s="3">
        <f>IF(AH70="ND","ND",(AH70-$AH$29)/$AG$29)</f>
        <v>0.29063000484361412</v>
      </c>
      <c r="AH70" s="56">
        <v>0.54894776386261568</v>
      </c>
      <c r="AI70" s="47" t="str">
        <f>IF(AK70="ND","ND",MIN(MAX((AK70-$AH$29)/$AG$29,-2.5),2.5)*4+10)</f>
        <v>ND</v>
      </c>
      <c r="AJ70" s="3" t="str">
        <f>IF(AK70="ND","ND",(AK70-$AH$29)/$AG$29)</f>
        <v>ND</v>
      </c>
      <c r="AK70" s="56" t="s">
        <v>0</v>
      </c>
      <c r="AL70" s="3"/>
    </row>
    <row r="71" spans="1:38" x14ac:dyDescent="0.35">
      <c r="A71" t="s">
        <v>35</v>
      </c>
      <c r="B71" t="s">
        <v>7</v>
      </c>
      <c r="G71" s="6">
        <f>AVERAGEIF($F$34:$F68,"&lt;&gt;",G34:G69)</f>
        <v>10.235891939484986</v>
      </c>
      <c r="H71" s="4">
        <f>AVERAGEIF($F$34:$F68,"&lt;&gt;",H34:H69)</f>
        <v>9.9217311668600896</v>
      </c>
      <c r="I71" s="3"/>
      <c r="J71" s="3"/>
      <c r="K71" s="56">
        <v>0.51434782608695651</v>
      </c>
      <c r="L71" s="3"/>
      <c r="M71" s="3"/>
      <c r="N71" s="56">
        <v>7.1739130434782611E-2</v>
      </c>
      <c r="O71" s="4">
        <f>AVERAGEIF($F$34:$F68,"&lt;&gt;",O34:O69)</f>
        <v>10.370532270609939</v>
      </c>
      <c r="P71" s="3"/>
      <c r="Q71" s="3"/>
      <c r="R71" s="56">
        <v>0.50434782608695661</v>
      </c>
      <c r="S71" s="3"/>
      <c r="T71" s="3"/>
      <c r="U71" s="56">
        <v>-2.51304347826087E-2</v>
      </c>
      <c r="V71" s="3"/>
      <c r="W71" s="6">
        <f ca="1">AVERAGEIF($F$33:$F69,"&lt;&gt;",W34:W69)</f>
        <v>10.23498117711291</v>
      </c>
      <c r="X71" s="47">
        <f ca="1">AVERAGEIF($F$33:$F69,"&lt;&gt;",X34:X69)</f>
        <v>10.008591556105266</v>
      </c>
      <c r="Y71" s="47"/>
      <c r="Z71" s="3"/>
      <c r="AA71" s="56">
        <v>0.42987262086687644</v>
      </c>
      <c r="AB71" s="47"/>
      <c r="AC71" s="3"/>
      <c r="AD71" s="56" t="s">
        <v>0</v>
      </c>
      <c r="AE71" s="47">
        <f ca="1">AVERAGEIF($F$33:$F69,"&lt;&gt;",AE34:AE69)</f>
        <v>10.332005300401899</v>
      </c>
      <c r="AF71" s="47"/>
      <c r="AG71" s="3"/>
      <c r="AH71" s="56">
        <v>0.52914955446162337</v>
      </c>
      <c r="AI71" s="47"/>
      <c r="AJ71" s="3"/>
      <c r="AK71" s="56" t="s">
        <v>0</v>
      </c>
      <c r="AL71" s="3"/>
    </row>
    <row r="72" spans="1:38" x14ac:dyDescent="0.35">
      <c r="A72" t="s">
        <v>34</v>
      </c>
      <c r="B72" t="s">
        <v>33</v>
      </c>
      <c r="G72" s="6">
        <f>AVERAGEIF($F$34:$F69,"",G34:G69)</f>
        <v>9.5405233250659247</v>
      </c>
      <c r="H72" s="4">
        <f>AVERAGEIF($F$34:$F69,"",H34:H69)</f>
        <v>10.119233756217769</v>
      </c>
      <c r="I72" s="3"/>
      <c r="J72" s="3"/>
      <c r="K72" s="56">
        <v>0.55999999999999994</v>
      </c>
      <c r="L72" s="3"/>
      <c r="M72" s="3"/>
      <c r="N72" s="56">
        <v>4.6749999999999993E-2</v>
      </c>
      <c r="O72" s="4">
        <f>AVERAGEIF($F$34:$F69,"",O34:O69)</f>
        <v>9.292504568857991</v>
      </c>
      <c r="P72" s="3"/>
      <c r="Q72" s="3"/>
      <c r="R72" s="56">
        <v>0.41083333333333333</v>
      </c>
      <c r="S72" s="3"/>
      <c r="T72" s="3"/>
      <c r="U72" s="56">
        <v>3.1416666666666669E-2</v>
      </c>
      <c r="V72" s="3"/>
      <c r="W72" s="6">
        <f>AVERAGEIF($F$33:$F67,"",W34:W69)</f>
        <v>9.656565971911899</v>
      </c>
      <c r="X72" s="47">
        <f>AVERAGEIF($F$33:$F67,"",X34:X69)</f>
        <v>9.9874431103076926</v>
      </c>
      <c r="Y72" s="47"/>
      <c r="Z72" s="3"/>
      <c r="AA72" s="56">
        <v>0.3782083970248683</v>
      </c>
      <c r="AB72" s="47"/>
      <c r="AC72" s="3"/>
      <c r="AD72" s="56" t="s">
        <v>0</v>
      </c>
      <c r="AE72" s="47">
        <f>AVERAGEIF($F$33:$F67,"",AE34:AE69)</f>
        <v>9.5147614840279875</v>
      </c>
      <c r="AF72" s="47"/>
      <c r="AG72" s="3"/>
      <c r="AH72" s="56">
        <v>0.31804497624410127</v>
      </c>
      <c r="AI72" s="47"/>
      <c r="AJ72" s="3"/>
      <c r="AK72" s="56" t="s">
        <v>0</v>
      </c>
      <c r="AL72" s="3"/>
    </row>
    <row r="73" spans="1:38" x14ac:dyDescent="0.35">
      <c r="G73" s="1"/>
      <c r="H73" s="1"/>
      <c r="I73" s="1"/>
      <c r="J73" s="1"/>
      <c r="K73" s="1"/>
      <c r="L73" s="1"/>
      <c r="M73" s="1"/>
      <c r="N73" s="1"/>
      <c r="O73" s="1"/>
      <c r="P73" s="1"/>
      <c r="Q73" s="1"/>
      <c r="R73" s="1"/>
      <c r="S73" s="1"/>
      <c r="T73" s="1"/>
      <c r="U73" s="1"/>
      <c r="V73" s="1"/>
      <c r="W73" s="1"/>
      <c r="X73" s="1"/>
      <c r="Y73" s="1"/>
      <c r="Z73" s="1"/>
      <c r="AA73" s="3"/>
      <c r="AB73" s="1"/>
      <c r="AC73" s="1"/>
      <c r="AD73" s="3"/>
      <c r="AE73" s="1"/>
      <c r="AF73" s="1"/>
      <c r="AG73" s="1"/>
      <c r="AH73" s="3">
        <v>0.52840387028919888</v>
      </c>
      <c r="AI73" s="1"/>
      <c r="AJ73" s="1"/>
      <c r="AK73" s="56" t="s">
        <v>0</v>
      </c>
      <c r="AL73" s="1"/>
    </row>
    <row r="74" spans="1:38" x14ac:dyDescent="0.35">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x14ac:dyDescent="0.35">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x14ac:dyDescent="0.35">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x14ac:dyDescent="0.35">
      <c r="G77" s="1"/>
      <c r="H77" s="1"/>
      <c r="I77" s="24"/>
      <c r="J77" s="24"/>
      <c r="K77" s="24"/>
      <c r="L77" s="24"/>
      <c r="M77" s="24"/>
      <c r="N77" s="24"/>
      <c r="O77" s="1"/>
      <c r="U77" s="1"/>
      <c r="V77" s="1"/>
      <c r="W77" s="1"/>
      <c r="X77" s="1"/>
      <c r="Y77" s="24"/>
      <c r="Z77" s="24"/>
      <c r="AA77" s="24"/>
      <c r="AB77" s="24"/>
      <c r="AC77" s="24"/>
      <c r="AD77" s="24"/>
      <c r="AE77" s="1"/>
      <c r="AL77" s="1"/>
    </row>
    <row r="78" spans="1:38" x14ac:dyDescent="0.35">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x14ac:dyDescent="0.35">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x14ac:dyDescent="0.35">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7:38" x14ac:dyDescent="0.35">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7:38" x14ac:dyDescent="0.35">
      <c r="G82" s="1"/>
      <c r="H82" s="1"/>
      <c r="I82" s="1"/>
      <c r="J82" s="1"/>
      <c r="K82" s="1"/>
      <c r="L82" s="1"/>
      <c r="M82" s="1"/>
      <c r="N82" s="1"/>
      <c r="O82" s="1"/>
      <c r="P82" s="1"/>
      <c r="Q82" s="1"/>
      <c r="R82" s="1"/>
      <c r="S82" s="1"/>
      <c r="T82" s="1"/>
      <c r="U82" s="1"/>
      <c r="V82" s="1"/>
      <c r="AL82" s="1"/>
    </row>
  </sheetData>
  <mergeCells count="35">
    <mergeCell ref="C32:F32"/>
    <mergeCell ref="I32:K32"/>
    <mergeCell ref="L32:N32"/>
    <mergeCell ref="P32:R32"/>
    <mergeCell ref="G30:G33"/>
    <mergeCell ref="H30:H33"/>
    <mergeCell ref="O30:O33"/>
    <mergeCell ref="I30:K30"/>
    <mergeCell ref="L30:N30"/>
    <mergeCell ref="I31:K31"/>
    <mergeCell ref="L31:N31"/>
    <mergeCell ref="P31:R31"/>
    <mergeCell ref="G24:U24"/>
    <mergeCell ref="G25:U25"/>
    <mergeCell ref="W24:AK24"/>
    <mergeCell ref="W25:AK25"/>
    <mergeCell ref="W30:W33"/>
    <mergeCell ref="X30:X33"/>
    <mergeCell ref="AE30:AE33"/>
    <mergeCell ref="S30:U30"/>
    <mergeCell ref="AF32:AH32"/>
    <mergeCell ref="AB30:AD30"/>
    <mergeCell ref="AB32:AD32"/>
    <mergeCell ref="Y32:AA32"/>
    <mergeCell ref="AF30:AH30"/>
    <mergeCell ref="AI32:AK32"/>
    <mergeCell ref="Y31:AA31"/>
    <mergeCell ref="S32:U32"/>
    <mergeCell ref="S31:U31"/>
    <mergeCell ref="P30:R30"/>
    <mergeCell ref="AI31:AK31"/>
    <mergeCell ref="Y30:AA30"/>
    <mergeCell ref="AI30:AK30"/>
    <mergeCell ref="AB31:AD31"/>
    <mergeCell ref="AF31:AH31"/>
  </mergeCell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426F7-AEF8-2540-9862-8F0406E81C4D}">
  <sheetPr>
    <tabColor rgb="FF84AB4C"/>
  </sheetPr>
  <dimension ref="A1:AL80"/>
  <sheetViews>
    <sheetView zoomScale="75" zoomScaleNormal="75" workbookViewId="0">
      <selection activeCell="F22" sqref="F22"/>
    </sheetView>
  </sheetViews>
  <sheetFormatPr defaultColWidth="10.6640625" defaultRowHeight="15.5" x14ac:dyDescent="0.35"/>
  <cols>
    <col min="1" max="1" width="23.83203125" customWidth="1"/>
    <col min="2" max="6" width="10.83203125" customWidth="1"/>
    <col min="7" max="38" width="20.83203125" customWidth="1"/>
    <col min="39" max="43" width="16.33203125" bestFit="1" customWidth="1"/>
  </cols>
  <sheetData>
    <row r="1" spans="1:38" s="44" customFormat="1" ht="22" customHeight="1" x14ac:dyDescent="0.35">
      <c r="A1" s="68" t="s">
        <v>236</v>
      </c>
      <c r="B1" s="46"/>
      <c r="C1" s="46"/>
      <c r="D1" s="46"/>
      <c r="E1" s="46"/>
      <c r="F1" s="46"/>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row>
    <row r="2" spans="1:38" x14ac:dyDescent="0.35">
      <c r="A2" s="16" t="s">
        <v>112</v>
      </c>
      <c r="B2" s="16"/>
      <c r="C2" s="16"/>
      <c r="D2" s="16"/>
      <c r="E2" s="16"/>
      <c r="F2" s="16"/>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row>
    <row r="3" spans="1:38" x14ac:dyDescent="0.35">
      <c r="A3" s="43" t="s">
        <v>117</v>
      </c>
      <c r="B3" t="s">
        <v>283</v>
      </c>
    </row>
    <row r="4" spans="1:38" x14ac:dyDescent="0.35">
      <c r="A4" s="43" t="s">
        <v>261</v>
      </c>
      <c r="B4" t="s">
        <v>262</v>
      </c>
    </row>
    <row r="5" spans="1:38" x14ac:dyDescent="0.35">
      <c r="A5" s="149" t="s">
        <v>241</v>
      </c>
      <c r="B5" t="s">
        <v>177</v>
      </c>
    </row>
    <row r="6" spans="1:38" x14ac:dyDescent="0.35">
      <c r="A6" s="138" t="s">
        <v>255</v>
      </c>
      <c r="B6" t="s">
        <v>245</v>
      </c>
    </row>
    <row r="7" spans="1:38" x14ac:dyDescent="0.35">
      <c r="A7" s="39" t="s">
        <v>260</v>
      </c>
      <c r="B7" t="s">
        <v>278</v>
      </c>
    </row>
    <row r="8" spans="1:38" x14ac:dyDescent="0.35">
      <c r="A8" s="36" t="s">
        <v>114</v>
      </c>
      <c r="B8" s="38">
        <v>0.75</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row>
    <row r="9" spans="1:38" x14ac:dyDescent="0.35">
      <c r="A9" s="36" t="s">
        <v>28</v>
      </c>
      <c r="B9" s="76" t="s">
        <v>300</v>
      </c>
    </row>
    <row r="10" spans="1:38" x14ac:dyDescent="0.35">
      <c r="A10" s="36" t="s">
        <v>114</v>
      </c>
      <c r="B10" s="38">
        <v>0.8</v>
      </c>
    </row>
    <row r="11" spans="1:38" x14ac:dyDescent="0.35">
      <c r="A11" s="36" t="s">
        <v>27</v>
      </c>
      <c r="B11" t="s">
        <v>360</v>
      </c>
      <c r="C11" s="41"/>
      <c r="D11" s="41"/>
      <c r="E11" s="41"/>
      <c r="F11" s="41"/>
      <c r="G11" s="41"/>
      <c r="H11" s="41"/>
      <c r="I11" s="41"/>
      <c r="J11" s="41"/>
      <c r="K11" s="41"/>
      <c r="L11" s="41"/>
      <c r="M11" s="41"/>
      <c r="N11" s="41"/>
      <c r="O11" s="41"/>
      <c r="P11" s="41"/>
      <c r="Q11" s="41"/>
      <c r="R11" s="41"/>
      <c r="S11" s="41"/>
      <c r="T11" s="41"/>
      <c r="U11" s="41"/>
      <c r="V11" s="40"/>
      <c r="W11" s="41"/>
      <c r="X11" s="41"/>
      <c r="Y11" s="41"/>
      <c r="Z11" s="41"/>
      <c r="AA11" s="41"/>
      <c r="AB11" s="41"/>
      <c r="AC11" s="41"/>
      <c r="AD11" s="41"/>
      <c r="AE11" s="41"/>
      <c r="AF11" s="41"/>
      <c r="AG11" s="41"/>
      <c r="AH11" s="41"/>
      <c r="AI11" s="41"/>
      <c r="AJ11" s="41"/>
      <c r="AK11" s="41"/>
      <c r="AL11" s="40"/>
    </row>
    <row r="12" spans="1:38" x14ac:dyDescent="0.35">
      <c r="A12" s="36" t="s">
        <v>114</v>
      </c>
      <c r="B12" s="38">
        <v>0.2</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row>
    <row r="13" spans="1:38" x14ac:dyDescent="0.35">
      <c r="A13" s="39" t="s">
        <v>260</v>
      </c>
      <c r="B13" t="s">
        <v>279</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row>
    <row r="14" spans="1:38" x14ac:dyDescent="0.35">
      <c r="A14" s="36" t="s">
        <v>114</v>
      </c>
      <c r="B14" s="38">
        <v>0.25</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row>
    <row r="15" spans="1:38" x14ac:dyDescent="0.35">
      <c r="A15" s="36" t="s">
        <v>28</v>
      </c>
      <c r="B15" s="76" t="s">
        <v>301</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row>
    <row r="16" spans="1:38" x14ac:dyDescent="0.35">
      <c r="A16" s="36" t="s">
        <v>114</v>
      </c>
      <c r="B16" s="38">
        <v>0.8</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row>
    <row r="17" spans="1:38" x14ac:dyDescent="0.35">
      <c r="A17" s="36" t="s">
        <v>27</v>
      </c>
      <c r="B17" s="76" t="s">
        <v>361</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row>
    <row r="18" spans="1:38" x14ac:dyDescent="0.35">
      <c r="A18" s="36" t="s">
        <v>114</v>
      </c>
      <c r="B18" s="38">
        <v>0.2</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row>
    <row r="19" spans="1:38" x14ac:dyDescent="0.35">
      <c r="A19" s="36" t="s">
        <v>113</v>
      </c>
      <c r="B19" s="24" t="s">
        <v>246</v>
      </c>
      <c r="C19" s="24"/>
      <c r="D19" s="24"/>
      <c r="E19" s="24"/>
      <c r="F19" s="24"/>
      <c r="G19" s="24"/>
      <c r="H19" s="24"/>
      <c r="I19" s="24"/>
      <c r="J19" s="24"/>
      <c r="K19" s="24"/>
      <c r="L19" s="24"/>
      <c r="M19" s="24"/>
      <c r="N19" s="24"/>
      <c r="O19" s="24"/>
      <c r="P19" s="24"/>
      <c r="Q19" s="24"/>
      <c r="R19" s="24"/>
      <c r="S19" s="24"/>
      <c r="T19" s="24"/>
      <c r="U19" s="24"/>
      <c r="V19" s="24"/>
      <c r="W19" s="24"/>
      <c r="X19" s="24"/>
      <c r="Y19" s="75"/>
      <c r="Z19" s="34"/>
      <c r="AA19" s="75"/>
      <c r="AB19" s="75"/>
      <c r="AC19" s="34"/>
      <c r="AD19" s="75"/>
      <c r="AE19" s="24"/>
      <c r="AF19" s="24"/>
      <c r="AG19" s="24"/>
      <c r="AH19" s="24"/>
      <c r="AI19" s="24"/>
      <c r="AJ19" s="24"/>
      <c r="AK19" s="24"/>
      <c r="AL19" s="24"/>
    </row>
    <row r="20" spans="1:38" x14ac:dyDescent="0.35">
      <c r="C20" s="24"/>
      <c r="D20" s="24"/>
      <c r="E20" s="24"/>
      <c r="F20" s="24"/>
      <c r="G20" s="24"/>
      <c r="H20" s="24"/>
      <c r="I20" s="24"/>
      <c r="J20" s="24"/>
      <c r="K20" s="24"/>
      <c r="L20" s="24"/>
      <c r="M20" s="24"/>
      <c r="N20" s="24"/>
      <c r="O20" s="24"/>
      <c r="P20" s="24"/>
      <c r="Q20" s="24"/>
      <c r="R20" s="24"/>
      <c r="S20" s="24"/>
      <c r="T20" s="24"/>
      <c r="U20" s="24"/>
      <c r="V20" s="24"/>
      <c r="W20" s="24"/>
      <c r="X20" s="24"/>
      <c r="Y20" s="75"/>
      <c r="Z20" s="34"/>
      <c r="AA20" s="75"/>
      <c r="AB20" s="75"/>
      <c r="AC20" s="34"/>
      <c r="AD20" s="75"/>
      <c r="AE20" s="24"/>
      <c r="AF20" s="24"/>
      <c r="AG20" s="24"/>
      <c r="AH20" s="24"/>
      <c r="AI20" s="24"/>
      <c r="AJ20" s="24"/>
      <c r="AK20" s="24"/>
      <c r="AL20" s="24"/>
    </row>
    <row r="21" spans="1:38" x14ac:dyDescent="0.35">
      <c r="C21" s="24"/>
      <c r="D21" s="24"/>
      <c r="E21" s="24"/>
      <c r="F21" s="24"/>
      <c r="G21" s="24"/>
      <c r="H21" s="24"/>
      <c r="I21" s="24"/>
      <c r="J21" s="24"/>
      <c r="K21" s="24"/>
      <c r="L21" s="24"/>
      <c r="M21" s="24"/>
      <c r="N21" s="24"/>
      <c r="O21" s="24"/>
      <c r="P21" s="24"/>
      <c r="Q21" s="24"/>
      <c r="R21" s="24"/>
      <c r="S21" s="24"/>
      <c r="T21" s="24"/>
      <c r="U21" s="24"/>
      <c r="V21" s="24"/>
      <c r="W21" s="24"/>
      <c r="X21" s="24"/>
      <c r="Y21" s="75"/>
      <c r="Z21" s="34"/>
      <c r="AA21" s="75"/>
      <c r="AB21" s="75"/>
      <c r="AC21" s="34"/>
      <c r="AD21" s="75"/>
      <c r="AE21" s="24"/>
      <c r="AF21" s="24"/>
      <c r="AG21" s="24"/>
      <c r="AH21" s="24"/>
      <c r="AI21" s="24"/>
      <c r="AJ21" s="24"/>
      <c r="AK21" s="24"/>
      <c r="AL21" s="24"/>
    </row>
    <row r="22" spans="1:38" x14ac:dyDescent="0.35">
      <c r="C22" s="24"/>
      <c r="D22" s="24"/>
      <c r="E22" s="24"/>
      <c r="F22" s="24"/>
      <c r="G22" s="24"/>
      <c r="H22" s="24"/>
      <c r="I22" s="24"/>
      <c r="J22" s="24"/>
      <c r="K22" s="24"/>
      <c r="L22" s="24"/>
      <c r="M22" s="24"/>
      <c r="N22" s="24"/>
      <c r="O22" s="24"/>
      <c r="P22" s="24"/>
      <c r="Q22" s="24"/>
      <c r="R22" s="24"/>
      <c r="S22" s="24"/>
      <c r="T22" s="24"/>
      <c r="U22" s="24"/>
      <c r="V22" s="24"/>
      <c r="W22" s="24"/>
      <c r="X22" s="24"/>
      <c r="Y22" s="75"/>
      <c r="Z22" s="34"/>
      <c r="AA22" s="75"/>
      <c r="AB22" s="75"/>
      <c r="AC22" s="34"/>
      <c r="AD22" s="75"/>
      <c r="AE22" s="24"/>
      <c r="AF22" s="24"/>
      <c r="AG22" s="24"/>
      <c r="AH22" s="24"/>
      <c r="AI22" s="24"/>
      <c r="AJ22" s="24"/>
      <c r="AK22" s="24"/>
      <c r="AL22" s="24"/>
    </row>
    <row r="23" spans="1:38" x14ac:dyDescent="0.35">
      <c r="C23" s="24"/>
      <c r="D23" s="24"/>
      <c r="E23" s="24"/>
      <c r="F23" s="24"/>
      <c r="G23" s="241" t="s">
        <v>236</v>
      </c>
      <c r="H23" s="241"/>
      <c r="I23" s="241"/>
      <c r="J23" s="241"/>
      <c r="K23" s="241"/>
      <c r="L23" s="241"/>
      <c r="M23" s="241"/>
      <c r="N23" s="241"/>
      <c r="O23" s="241"/>
      <c r="P23" s="241"/>
      <c r="Q23" s="241"/>
      <c r="R23" s="241"/>
      <c r="S23" s="241"/>
      <c r="T23" s="241"/>
      <c r="U23" s="241"/>
      <c r="V23" s="24"/>
      <c r="W23" s="241" t="s">
        <v>236</v>
      </c>
      <c r="X23" s="241"/>
      <c r="Y23" s="241"/>
      <c r="Z23" s="241"/>
      <c r="AA23" s="241"/>
      <c r="AB23" s="241"/>
      <c r="AC23" s="241"/>
      <c r="AD23" s="241"/>
      <c r="AE23" s="241"/>
      <c r="AF23" s="241"/>
      <c r="AG23" s="241"/>
      <c r="AH23" s="241"/>
      <c r="AI23" s="241"/>
      <c r="AJ23" s="241"/>
      <c r="AK23" s="241"/>
      <c r="AL23" s="24"/>
    </row>
    <row r="24" spans="1:38" x14ac:dyDescent="0.35">
      <c r="C24" s="24"/>
      <c r="D24" s="24"/>
      <c r="E24" s="24"/>
      <c r="F24" s="24"/>
      <c r="G24" s="249" t="s">
        <v>112</v>
      </c>
      <c r="H24" s="249"/>
      <c r="I24" s="249"/>
      <c r="J24" s="249"/>
      <c r="K24" s="249"/>
      <c r="L24" s="249"/>
      <c r="M24" s="249"/>
      <c r="N24" s="249"/>
      <c r="O24" s="249"/>
      <c r="P24" s="249"/>
      <c r="Q24" s="249"/>
      <c r="R24" s="249"/>
      <c r="S24" s="249"/>
      <c r="T24" s="249"/>
      <c r="U24" s="249"/>
      <c r="V24" s="24"/>
      <c r="W24" s="249" t="s">
        <v>111</v>
      </c>
      <c r="X24" s="249"/>
      <c r="Y24" s="249"/>
      <c r="Z24" s="249"/>
      <c r="AA24" s="249"/>
      <c r="AB24" s="249"/>
      <c r="AC24" s="249"/>
      <c r="AD24" s="249"/>
      <c r="AE24" s="249"/>
      <c r="AF24" s="249"/>
      <c r="AG24" s="249"/>
      <c r="AH24" s="249"/>
      <c r="AI24" s="249"/>
      <c r="AJ24" s="249"/>
      <c r="AK24" s="249"/>
      <c r="AL24" s="24"/>
    </row>
    <row r="25" spans="1:38" x14ac:dyDescent="0.35">
      <c r="C25" s="24"/>
      <c r="D25" s="24"/>
      <c r="E25" s="24"/>
      <c r="F25" s="24"/>
      <c r="G25" s="24"/>
      <c r="H25" s="24"/>
      <c r="I25" s="24"/>
      <c r="J25" s="24"/>
      <c r="K25" s="24"/>
      <c r="L25" s="24"/>
      <c r="M25" s="24"/>
      <c r="N25" s="24"/>
      <c r="O25" s="24"/>
      <c r="P25" s="24"/>
      <c r="Q25" s="24"/>
      <c r="R25" s="24"/>
      <c r="S25" s="24"/>
      <c r="T25" s="24"/>
      <c r="U25" s="24"/>
      <c r="V25" s="24"/>
      <c r="W25" s="24"/>
      <c r="X25" s="24"/>
      <c r="Y25" s="75"/>
      <c r="Z25" s="34"/>
      <c r="AA25" s="75"/>
      <c r="AB25" s="75"/>
      <c r="AC25" s="34"/>
      <c r="AD25" s="75"/>
      <c r="AE25" s="24"/>
      <c r="AF25" s="24"/>
      <c r="AG25" s="24"/>
      <c r="AH25" s="24"/>
      <c r="AI25" s="24"/>
      <c r="AJ25" s="24"/>
      <c r="AK25" s="24"/>
      <c r="AL25" s="24"/>
    </row>
    <row r="26" spans="1:38" x14ac:dyDescent="0.35">
      <c r="C26" s="24"/>
      <c r="D26" s="24"/>
      <c r="E26" s="24"/>
      <c r="F26" s="24"/>
      <c r="G26" s="136" t="s">
        <v>256</v>
      </c>
      <c r="H26" s="24"/>
      <c r="O26" s="24"/>
      <c r="U26" s="24"/>
      <c r="V26" s="24"/>
      <c r="W26" s="136" t="s">
        <v>257</v>
      </c>
      <c r="X26" s="24"/>
      <c r="Y26" s="24"/>
      <c r="Z26" s="24"/>
      <c r="AB26" s="24"/>
      <c r="AC26" s="24"/>
      <c r="AE26" s="24"/>
      <c r="AL26" s="24"/>
    </row>
    <row r="27" spans="1:38" x14ac:dyDescent="0.35">
      <c r="C27" s="24"/>
      <c r="D27" s="24"/>
      <c r="E27" s="24"/>
      <c r="F27" s="24"/>
      <c r="G27" s="144" t="s">
        <v>255</v>
      </c>
      <c r="H27" s="150" t="s">
        <v>32</v>
      </c>
      <c r="I27" s="27" t="s">
        <v>32</v>
      </c>
      <c r="J27" s="26" t="s">
        <v>31</v>
      </c>
      <c r="K27" s="28" t="s">
        <v>30</v>
      </c>
      <c r="L27" s="27" t="s">
        <v>32</v>
      </c>
      <c r="M27" s="26" t="s">
        <v>31</v>
      </c>
      <c r="N27" s="28" t="s">
        <v>30</v>
      </c>
      <c r="O27" s="150" t="s">
        <v>32</v>
      </c>
      <c r="P27" s="27" t="s">
        <v>32</v>
      </c>
      <c r="Q27" s="26" t="s">
        <v>31</v>
      </c>
      <c r="R27" s="28" t="s">
        <v>30</v>
      </c>
      <c r="S27" s="27" t="s">
        <v>32</v>
      </c>
      <c r="T27" s="26" t="s">
        <v>31</v>
      </c>
      <c r="U27" s="25" t="s">
        <v>30</v>
      </c>
      <c r="V27" s="24"/>
      <c r="W27" s="144" t="s">
        <v>255</v>
      </c>
      <c r="X27" s="150" t="s">
        <v>32</v>
      </c>
      <c r="Y27" s="27" t="s">
        <v>32</v>
      </c>
      <c r="Z27" s="26" t="s">
        <v>31</v>
      </c>
      <c r="AA27" s="28" t="s">
        <v>30</v>
      </c>
      <c r="AB27" s="27" t="s">
        <v>32</v>
      </c>
      <c r="AC27" s="26" t="s">
        <v>31</v>
      </c>
      <c r="AD27" s="28" t="s">
        <v>30</v>
      </c>
      <c r="AE27" s="150" t="s">
        <v>32</v>
      </c>
      <c r="AF27" s="27" t="s">
        <v>32</v>
      </c>
      <c r="AG27" s="26" t="s">
        <v>31</v>
      </c>
      <c r="AH27" s="28" t="s">
        <v>30</v>
      </c>
      <c r="AI27" s="27" t="s">
        <v>32</v>
      </c>
      <c r="AJ27" s="26" t="s">
        <v>31</v>
      </c>
      <c r="AK27" s="28" t="s">
        <v>30</v>
      </c>
      <c r="AL27" s="24"/>
    </row>
    <row r="28" spans="1:38" x14ac:dyDescent="0.35">
      <c r="C28" s="24"/>
      <c r="D28" s="24"/>
      <c r="E28" s="24"/>
      <c r="F28" s="24"/>
      <c r="G28" s="24"/>
      <c r="H28" s="23">
        <v>0.75</v>
      </c>
      <c r="I28" s="22">
        <v>0.8</v>
      </c>
      <c r="J28" s="22">
        <f>_xlfn.STDEV.P(K33:K69)</f>
        <v>0.11934793110740527</v>
      </c>
      <c r="K28" s="22">
        <f>AVERAGE(K33:K69)</f>
        <v>9.2522646121021707E-2</v>
      </c>
      <c r="L28" s="22">
        <v>0.2</v>
      </c>
      <c r="M28" s="22">
        <f>_xlfn.STDEV.P(N33:N69)</f>
        <v>5.3138703348359843E-2</v>
      </c>
      <c r="N28" s="22">
        <f>AVERAGE(N33:N69)</f>
        <v>-8.1894413125876156E-2</v>
      </c>
      <c r="O28" s="23">
        <v>0.25</v>
      </c>
      <c r="P28" s="22">
        <v>0.8</v>
      </c>
      <c r="Q28" s="22">
        <f>_xlfn.STDEV.P(R33:R69)</f>
        <v>8.0836247797025987E-2</v>
      </c>
      <c r="R28" s="22">
        <f>AVERAGE(R33:R69)</f>
        <v>3.1510937927350421E-2</v>
      </c>
      <c r="S28" s="22">
        <v>0.2</v>
      </c>
      <c r="T28" s="22">
        <f>_xlfn.STDEV.P(U33:U69)</f>
        <v>0.12989356378994091</v>
      </c>
      <c r="U28" s="5">
        <f>AVERAGE(U33:U69)</f>
        <v>-8.4128460080445319E-2</v>
      </c>
      <c r="V28" s="22"/>
      <c r="W28" s="24"/>
      <c r="X28" s="23">
        <v>0.75</v>
      </c>
      <c r="Y28" s="22">
        <v>0.8</v>
      </c>
      <c r="Z28" s="22">
        <f>_xlfn.STDEV.P(AA33:AA69)</f>
        <v>0.20601552392138694</v>
      </c>
      <c r="AA28" s="22">
        <f>AVERAGE(AA33:AA69)</f>
        <v>0.1456423812555506</v>
      </c>
      <c r="AB28" s="22">
        <v>0.2</v>
      </c>
      <c r="AC28" s="22">
        <f>_xlfn.STDEV.P(AD33:AD69)</f>
        <v>0.16182702046925596</v>
      </c>
      <c r="AD28" s="22">
        <f>AVERAGE(AD33:AD69)</f>
        <v>-4.6786197613210616E-2</v>
      </c>
      <c r="AE28" s="23">
        <v>0.25</v>
      </c>
      <c r="AF28" s="22">
        <v>0.8</v>
      </c>
      <c r="AG28" s="22">
        <f>_xlfn.STDEV.P(AH33:AH69)</f>
        <v>7.0637775230636676E-2</v>
      </c>
      <c r="AH28" s="22">
        <f>AVERAGE(AH33:AH69)</f>
        <v>3.1721831234567906E-2</v>
      </c>
      <c r="AI28" s="22">
        <v>0.2</v>
      </c>
      <c r="AJ28" s="22">
        <f>_xlfn.STDEV.P(AK33:AK69)</f>
        <v>0.22305924563471027</v>
      </c>
      <c r="AK28" s="22">
        <f>AVERAGE(AK33:AK69)</f>
        <v>-7.2542265461645022E-2</v>
      </c>
      <c r="AL28" s="22"/>
    </row>
    <row r="29" spans="1:38" ht="16" customHeight="1" x14ac:dyDescent="0.35">
      <c r="A29" s="21" t="s">
        <v>110</v>
      </c>
      <c r="B29" s="21"/>
      <c r="C29" s="21"/>
      <c r="D29" s="21"/>
      <c r="E29" s="21"/>
      <c r="F29" s="21"/>
      <c r="G29" s="246" t="s">
        <v>259</v>
      </c>
      <c r="H29" s="244" t="s">
        <v>281</v>
      </c>
      <c r="I29" s="238" t="s">
        <v>28</v>
      </c>
      <c r="J29" s="248"/>
      <c r="K29" s="248"/>
      <c r="L29" s="248" t="s">
        <v>27</v>
      </c>
      <c r="M29" s="248"/>
      <c r="N29" s="240"/>
      <c r="O29" s="244" t="s">
        <v>281</v>
      </c>
      <c r="P29" s="238" t="s">
        <v>28</v>
      </c>
      <c r="Q29" s="248"/>
      <c r="R29" s="248"/>
      <c r="S29" s="248" t="s">
        <v>27</v>
      </c>
      <c r="T29" s="248"/>
      <c r="U29" s="240"/>
      <c r="W29" s="246" t="s">
        <v>259</v>
      </c>
      <c r="X29" s="244" t="s">
        <v>281</v>
      </c>
      <c r="Y29" s="238" t="s">
        <v>28</v>
      </c>
      <c r="Z29" s="248"/>
      <c r="AA29" s="248"/>
      <c r="AB29" s="248" t="s">
        <v>27</v>
      </c>
      <c r="AC29" s="248"/>
      <c r="AD29" s="240"/>
      <c r="AE29" s="244" t="s">
        <v>281</v>
      </c>
      <c r="AF29" s="238" t="s">
        <v>28</v>
      </c>
      <c r="AG29" s="248"/>
      <c r="AH29" s="248"/>
      <c r="AI29" s="248" t="s">
        <v>27</v>
      </c>
      <c r="AJ29" s="248"/>
      <c r="AK29" s="240"/>
    </row>
    <row r="30" spans="1:38" x14ac:dyDescent="0.35">
      <c r="C30" s="19"/>
      <c r="D30" s="19"/>
      <c r="E30" s="19"/>
      <c r="F30" s="19"/>
      <c r="G30" s="246"/>
      <c r="H30" s="244"/>
      <c r="I30" s="204" t="s">
        <v>169</v>
      </c>
      <c r="J30" s="204"/>
      <c r="K30" s="208"/>
      <c r="L30" s="204" t="s">
        <v>169</v>
      </c>
      <c r="M30" s="204"/>
      <c r="N30" s="204"/>
      <c r="O30" s="244"/>
      <c r="P30" s="204" t="s">
        <v>168</v>
      </c>
      <c r="Q30" s="204"/>
      <c r="R30" s="208"/>
      <c r="S30" s="237" t="s">
        <v>168</v>
      </c>
      <c r="T30" s="204"/>
      <c r="U30" s="208"/>
      <c r="V30" s="19"/>
      <c r="W30" s="246"/>
      <c r="X30" s="244"/>
      <c r="Y30" s="204" t="s">
        <v>169</v>
      </c>
      <c r="Z30" s="204"/>
      <c r="AA30" s="208"/>
      <c r="AB30" s="204" t="s">
        <v>169</v>
      </c>
      <c r="AC30" s="204"/>
      <c r="AD30" s="208"/>
      <c r="AE30" s="244"/>
      <c r="AF30" s="237" t="s">
        <v>168</v>
      </c>
      <c r="AG30" s="204"/>
      <c r="AH30" s="208"/>
      <c r="AI30" s="237" t="s">
        <v>168</v>
      </c>
      <c r="AJ30" s="204"/>
      <c r="AK30" s="208"/>
      <c r="AL30" s="19"/>
    </row>
    <row r="31" spans="1:38" x14ac:dyDescent="0.35">
      <c r="C31" s="204" t="s">
        <v>23</v>
      </c>
      <c r="D31" s="204"/>
      <c r="E31" s="204"/>
      <c r="F31" s="204"/>
      <c r="G31" s="246"/>
      <c r="H31" s="244"/>
      <c r="I31" s="204" t="s">
        <v>123</v>
      </c>
      <c r="J31" s="204"/>
      <c r="K31" s="208"/>
      <c r="L31" s="237" t="s">
        <v>17</v>
      </c>
      <c r="M31" s="204"/>
      <c r="N31" s="204"/>
      <c r="O31" s="244"/>
      <c r="P31" s="204" t="s">
        <v>18</v>
      </c>
      <c r="Q31" s="204"/>
      <c r="R31" s="208"/>
      <c r="S31" s="237" t="s">
        <v>17</v>
      </c>
      <c r="T31" s="204"/>
      <c r="U31" s="208"/>
      <c r="V31" s="19"/>
      <c r="W31" s="246"/>
      <c r="X31" s="244"/>
      <c r="Y31" s="204" t="s">
        <v>167</v>
      </c>
      <c r="Z31" s="204"/>
      <c r="AA31" s="208"/>
      <c r="AB31" s="204" t="s">
        <v>13</v>
      </c>
      <c r="AC31" s="204"/>
      <c r="AD31" s="208"/>
      <c r="AE31" s="244"/>
      <c r="AF31" s="204" t="s">
        <v>167</v>
      </c>
      <c r="AG31" s="204"/>
      <c r="AH31" s="208"/>
      <c r="AI31" s="204" t="s">
        <v>13</v>
      </c>
      <c r="AJ31" s="204"/>
      <c r="AK31" s="208"/>
      <c r="AL31" s="19"/>
    </row>
    <row r="32" spans="1:38" x14ac:dyDescent="0.35">
      <c r="A32" s="18" t="s">
        <v>12</v>
      </c>
      <c r="B32" s="18" t="s">
        <v>11</v>
      </c>
      <c r="C32" s="18" t="s">
        <v>10</v>
      </c>
      <c r="D32" s="18" t="s">
        <v>9</v>
      </c>
      <c r="E32" s="18" t="s">
        <v>8</v>
      </c>
      <c r="F32" s="18" t="s">
        <v>7</v>
      </c>
      <c r="G32" s="247"/>
      <c r="H32" s="245"/>
      <c r="I32" s="18" t="s">
        <v>6</v>
      </c>
      <c r="J32" s="18" t="s">
        <v>5</v>
      </c>
      <c r="K32" s="17" t="s">
        <v>4</v>
      </c>
      <c r="L32" s="18" t="s">
        <v>6</v>
      </c>
      <c r="M32" s="18" t="s">
        <v>5</v>
      </c>
      <c r="N32" s="18" t="s">
        <v>4</v>
      </c>
      <c r="O32" s="245"/>
      <c r="P32" s="18" t="s">
        <v>6</v>
      </c>
      <c r="Q32" s="18" t="s">
        <v>5</v>
      </c>
      <c r="R32" s="17" t="s">
        <v>4</v>
      </c>
      <c r="S32" s="18" t="s">
        <v>6</v>
      </c>
      <c r="T32" s="18" t="s">
        <v>5</v>
      </c>
      <c r="U32" s="17" t="s">
        <v>4</v>
      </c>
      <c r="W32" s="247"/>
      <c r="X32" s="245"/>
      <c r="Y32" s="18" t="s">
        <v>6</v>
      </c>
      <c r="Z32" s="18" t="s">
        <v>5</v>
      </c>
      <c r="AA32" s="17" t="s">
        <v>4</v>
      </c>
      <c r="AB32" s="18" t="s">
        <v>6</v>
      </c>
      <c r="AC32" s="18" t="s">
        <v>5</v>
      </c>
      <c r="AD32" s="17" t="s">
        <v>4</v>
      </c>
      <c r="AE32" s="245"/>
      <c r="AF32" s="18" t="s">
        <v>6</v>
      </c>
      <c r="AG32" s="18" t="s">
        <v>5</v>
      </c>
      <c r="AH32" s="17" t="s">
        <v>4</v>
      </c>
      <c r="AI32" s="18" t="s">
        <v>6</v>
      </c>
      <c r="AJ32" s="18" t="s">
        <v>5</v>
      </c>
      <c r="AK32" s="17" t="s">
        <v>4</v>
      </c>
    </row>
    <row r="33" spans="1:38" x14ac:dyDescent="0.35">
      <c r="A33" t="s">
        <v>109</v>
      </c>
      <c r="B33" t="s">
        <v>108</v>
      </c>
      <c r="C33" t="s">
        <v>3</v>
      </c>
      <c r="E33" t="s">
        <v>3</v>
      </c>
      <c r="F33" t="s">
        <v>3</v>
      </c>
      <c r="G33" s="9">
        <f t="shared" ref="G33:G69" si="0">IF(H33="ND","ND",(H33*$H$28)+IF(O33="ND","ND",(O33*$O$28)))</f>
        <v>8.3933050979886836</v>
      </c>
      <c r="H33" s="4">
        <f t="shared" ref="H33:H69" si="1">IF(I33="ND","ND",(I33*$I$28)+IF(L33="ND","ND",(L33*$L$28)))</f>
        <v>8.0517505466727659</v>
      </c>
      <c r="I33" s="3">
        <f t="shared" ref="I33:I69" si="2">IF(K33="ND","ND",MIN(MAX((K33-$K$28)/$J$28,-2.5),2.5)*4+10)</f>
        <v>7.962214291078654</v>
      </c>
      <c r="J33" s="3">
        <f t="shared" ref="J33:J69" si="3">IF(K33="ND","ND",(K33-$K$28)/$J$28)</f>
        <v>-0.50944642723033651</v>
      </c>
      <c r="K33" s="2">
        <v>3.1721269021021757E-2</v>
      </c>
      <c r="L33" s="3">
        <f t="shared" ref="L33:L69" si="4">IF(N33="ND","ND",MIN(MAX((N33-$N$28)/$M$28,-2.5),2.5)*4+10)</f>
        <v>8.4098955690492136</v>
      </c>
      <c r="M33" s="3">
        <f t="shared" ref="M33:M69" si="5">IF(N33="ND","ND",(N33-$N$28)/$M$28)</f>
        <v>-0.39752610773769675</v>
      </c>
      <c r="N33" s="74">
        <v>-0.10301843503817776</v>
      </c>
      <c r="O33" s="4">
        <f t="shared" ref="O33:O69" si="6">IF(P33="ND","ND",(P33*$P$28)+IF(S33="ND","ND",(S33*$S$28)))</f>
        <v>9.417968751936435</v>
      </c>
      <c r="P33" s="3">
        <f t="shared" ref="P33:P69" si="7">IF(R33="ND","ND",MIN(MAX((R33-$R$28)/$Q$28,-2.5),2.5)*4+10)</f>
        <v>8.854505568567367</v>
      </c>
      <c r="Q33" s="3">
        <f t="shared" ref="Q33:Q69" si="8">IF(R33="ND","ND",(R33-$R$28)/$Q$28)</f>
        <v>-0.28637360785815819</v>
      </c>
      <c r="R33" s="2">
        <v>8.3615700000000005E-3</v>
      </c>
      <c r="S33" s="3">
        <f t="shared" ref="S33:S69" si="9">IF(U33="ND","ND",MIN(MAX((U33-$U$28)/$T$28,-2.5),2.5)*4+10)</f>
        <v>11.671821485412702</v>
      </c>
      <c r="T33" s="3">
        <f t="shared" ref="T33:T69" si="10">IF(U33="ND","ND",(U33-$U$28)/$T$28)</f>
        <v>0.41795537135317551</v>
      </c>
      <c r="U33" s="2">
        <v>-2.9838747390233178E-2</v>
      </c>
      <c r="V33" s="3"/>
      <c r="W33" s="6">
        <f t="shared" ref="W33:W69" si="11">IF(X33="ND","ND",(X33*$X$28)+IF(AE33="ND","ND",(AE33*$AE$28)))</f>
        <v>8.4199111556245754</v>
      </c>
      <c r="X33" s="4">
        <f t="shared" ref="X33:X69" si="12">IF(Y33="ND","ND",(Y33*$Y$28)+IF(AB33="ND","ND",(AB33*$AB$28)))</f>
        <v>8.2741746734881971</v>
      </c>
      <c r="Y33" s="47">
        <f t="shared" ref="Y33:Y69" si="13">IF(AA33="ND","ND",MIN(MAX((AA33-$AA$28)/$Z$28,-2.5),2.5)*4+10)</f>
        <v>8.2329067748198774</v>
      </c>
      <c r="Z33" s="3">
        <f t="shared" ref="Z33:Z69" si="14">IF(AA33="ND","ND",(AA33-$AA$28)/$Z$28)</f>
        <v>-0.44177330629503064</v>
      </c>
      <c r="AA33" s="2">
        <v>5.4630222104696514E-2</v>
      </c>
      <c r="AB33" s="47">
        <f t="shared" ref="AB33:AB69" si="15">IF(AD33="ND","ND",MIN(MAX((AD33-$AD$28)/$AC$28,-2.5),2.5)*4+10)</f>
        <v>8.4392462681614706</v>
      </c>
      <c r="AC33" s="3">
        <f t="shared" ref="AC33:AC69" si="16">IF(AD33="ND","ND",(AD33-$AD$28)/$AC$28)</f>
        <v>-0.3901884329596324</v>
      </c>
      <c r="AD33" s="2">
        <v>-0.10992922914063596</v>
      </c>
      <c r="AE33" s="4">
        <f t="shared" ref="AE33:AE69" si="17">IF(AF33="ND","ND",(AF33*$AF$28)+IF(AI33="ND","ND",(AI33*$AI$28)))</f>
        <v>8.8571206020337101</v>
      </c>
      <c r="AF33" s="47">
        <f t="shared" ref="AF33:AF69" si="18">IF(AH33="ND","ND",MIN(MAX((AH33-$AH$28)/$AG$28,-2.5),2.5)*4+10)</f>
        <v>8.7546135951898272</v>
      </c>
      <c r="AG33" s="3">
        <f t="shared" ref="AG33:AG69" si="19">IF(AH33="ND","ND",(AH33-$AH$28)/$AG$28)</f>
        <v>-0.31134660120254298</v>
      </c>
      <c r="AH33" s="2">
        <v>9.7289999999999998E-3</v>
      </c>
      <c r="AI33" s="47">
        <f t="shared" ref="AI33:AI69" si="20">IF(AK33="ND","ND",MIN(MAX((AK33-$AK$28)/$AJ$28,-2.5),2.5)*4+10)</f>
        <v>9.2671486294092364</v>
      </c>
      <c r="AJ33" s="3">
        <f t="shared" ref="AJ33:AJ69" si="21">IF(AK33="ND","ND",(AK33-$AK$28)/$AJ$28)</f>
        <v>-0.18321284264769105</v>
      </c>
      <c r="AK33" s="2">
        <v>-0.11340958393322986</v>
      </c>
      <c r="AL33" s="3"/>
    </row>
    <row r="34" spans="1:38" x14ac:dyDescent="0.35">
      <c r="A34" t="s">
        <v>107</v>
      </c>
      <c r="B34" t="s">
        <v>106</v>
      </c>
      <c r="C34" t="s">
        <v>3</v>
      </c>
      <c r="D34" t="s">
        <v>3</v>
      </c>
      <c r="E34" t="s">
        <v>3</v>
      </c>
      <c r="F34" t="s">
        <v>3</v>
      </c>
      <c r="G34" s="9">
        <f t="shared" si="0"/>
        <v>11.509304790778076</v>
      </c>
      <c r="H34" s="4">
        <f t="shared" si="1"/>
        <v>12.349416560675932</v>
      </c>
      <c r="I34" s="3">
        <f t="shared" si="2"/>
        <v>12.299892082178609</v>
      </c>
      <c r="J34" s="3">
        <f t="shared" si="3"/>
        <v>0.57497302054465238</v>
      </c>
      <c r="K34" s="2">
        <v>0.1611444865656016</v>
      </c>
      <c r="L34" s="3">
        <f t="shared" si="4"/>
        <v>12.547514474665221</v>
      </c>
      <c r="M34" s="3">
        <f t="shared" si="5"/>
        <v>0.63687861866630524</v>
      </c>
      <c r="N34" s="8">
        <v>-4.8051509139654169E-2</v>
      </c>
      <c r="O34" s="4">
        <f t="shared" si="6"/>
        <v>8.98896948108451</v>
      </c>
      <c r="P34" s="3">
        <f t="shared" si="7"/>
        <v>8.4781610346599035</v>
      </c>
      <c r="Q34" s="3">
        <f t="shared" si="8"/>
        <v>-0.38045974133502414</v>
      </c>
      <c r="R34" s="2">
        <v>7.5600000000000016E-4</v>
      </c>
      <c r="S34" s="3">
        <f t="shared" si="9"/>
        <v>11.03220326678294</v>
      </c>
      <c r="T34" s="3">
        <f t="shared" si="10"/>
        <v>0.25805081669573487</v>
      </c>
      <c r="U34" s="2">
        <v>-5.0609319860931534E-2</v>
      </c>
      <c r="V34" s="3"/>
      <c r="W34" s="6">
        <f t="shared" si="11"/>
        <v>10.076892898498301</v>
      </c>
      <c r="X34" s="4">
        <f t="shared" si="12"/>
        <v>10.804704784381878</v>
      </c>
      <c r="Y34" s="47">
        <f t="shared" si="13"/>
        <v>11.174492867103904</v>
      </c>
      <c r="Z34" s="3">
        <f t="shared" si="14"/>
        <v>0.29362321677597586</v>
      </c>
      <c r="AA34" s="2">
        <v>0.20613332209513624</v>
      </c>
      <c r="AB34" s="47">
        <f t="shared" si="15"/>
        <v>9.3255524534937724</v>
      </c>
      <c r="AC34" s="3">
        <f t="shared" si="16"/>
        <v>-0.16861188662655707</v>
      </c>
      <c r="AD34" s="2">
        <v>-7.4072156841686332E-2</v>
      </c>
      <c r="AE34" s="4">
        <f t="shared" si="17"/>
        <v>7.8934572408475674</v>
      </c>
      <c r="AF34" s="47">
        <f t="shared" si="18"/>
        <v>8.2591936886916688</v>
      </c>
      <c r="AG34" s="3">
        <f t="shared" si="19"/>
        <v>-0.43520157782708274</v>
      </c>
      <c r="AH34" s="2">
        <v>9.801600000000001E-4</v>
      </c>
      <c r="AI34" s="47">
        <f t="shared" si="20"/>
        <v>6.4305114494711582</v>
      </c>
      <c r="AJ34" s="3">
        <f t="shared" si="21"/>
        <v>-0.89237213763221046</v>
      </c>
      <c r="AK34" s="2">
        <v>-0.27159412130731975</v>
      </c>
      <c r="AL34" s="3"/>
    </row>
    <row r="35" spans="1:38" x14ac:dyDescent="0.35">
      <c r="A35" t="s">
        <v>105</v>
      </c>
      <c r="B35" t="s">
        <v>104</v>
      </c>
      <c r="C35" t="s">
        <v>3</v>
      </c>
      <c r="D35" t="s">
        <v>3</v>
      </c>
      <c r="E35" t="s">
        <v>3</v>
      </c>
      <c r="G35" s="9">
        <f t="shared" si="0"/>
        <v>9.8672789040931015</v>
      </c>
      <c r="H35" s="4">
        <f t="shared" si="1"/>
        <v>9.6088674609076925</v>
      </c>
      <c r="I35" s="3">
        <f t="shared" si="2"/>
        <v>9.3023381527925419</v>
      </c>
      <c r="J35" s="3">
        <f t="shared" si="3"/>
        <v>-0.17441546180186454</v>
      </c>
      <c r="K35" s="2">
        <v>7.1706521601826501E-2</v>
      </c>
      <c r="L35" s="3">
        <f t="shared" si="4"/>
        <v>10.834984693368293</v>
      </c>
      <c r="M35" s="3">
        <f t="shared" si="5"/>
        <v>0.20874617334207313</v>
      </c>
      <c r="N35" s="8">
        <v>-7.0801912145546431E-2</v>
      </c>
      <c r="O35" s="4">
        <f t="shared" si="6"/>
        <v>10.642513233649325</v>
      </c>
      <c r="P35" s="3">
        <f t="shared" si="7"/>
        <v>8.4600043284792132</v>
      </c>
      <c r="Q35" s="3">
        <f t="shared" si="8"/>
        <v>-0.38499891788019652</v>
      </c>
      <c r="R35" s="2">
        <v>3.8906999999999999E-4</v>
      </c>
      <c r="S35" s="3">
        <f t="shared" si="9"/>
        <v>19.372548854329764</v>
      </c>
      <c r="T35" s="3">
        <f t="shared" si="10"/>
        <v>2.3431372135824406</v>
      </c>
      <c r="U35" s="2">
        <v>0.22022998304060981</v>
      </c>
      <c r="V35" s="3"/>
      <c r="W35" s="6">
        <f t="shared" si="11"/>
        <v>9.0607287805145571</v>
      </c>
      <c r="X35" s="4">
        <f t="shared" si="12"/>
        <v>9.3619958898395552</v>
      </c>
      <c r="Y35" s="47">
        <f t="shared" si="13"/>
        <v>9.1821182514452993</v>
      </c>
      <c r="Z35" s="3">
        <f t="shared" si="14"/>
        <v>-0.20447043713867497</v>
      </c>
      <c r="AA35" s="2">
        <v>0.10351829702199146</v>
      </c>
      <c r="AB35" s="47">
        <f t="shared" si="15"/>
        <v>10.081506443416574</v>
      </c>
      <c r="AC35" s="3">
        <f t="shared" si="16"/>
        <v>2.0376610854143492E-2</v>
      </c>
      <c r="AD35" s="2">
        <v>-4.3488711391423074E-2</v>
      </c>
      <c r="AE35" s="4">
        <f t="shared" si="17"/>
        <v>8.1569274525395628</v>
      </c>
      <c r="AF35" s="47">
        <f t="shared" si="18"/>
        <v>8.2118343262389697</v>
      </c>
      <c r="AG35" s="3">
        <f t="shared" si="19"/>
        <v>-0.44704141844025747</v>
      </c>
      <c r="AH35" s="2">
        <v>1.4381999999999999E-4</v>
      </c>
      <c r="AI35" s="47">
        <f t="shared" si="20"/>
        <v>7.9372999577419314</v>
      </c>
      <c r="AJ35" s="3">
        <f t="shared" si="21"/>
        <v>-0.51567501056451714</v>
      </c>
      <c r="AK35" s="2">
        <v>-0.18756834431083746</v>
      </c>
      <c r="AL35" s="3"/>
    </row>
    <row r="36" spans="1:38" x14ac:dyDescent="0.35">
      <c r="A36" t="s">
        <v>103</v>
      </c>
      <c r="B36" t="s">
        <v>102</v>
      </c>
      <c r="C36" t="s">
        <v>77</v>
      </c>
      <c r="E36" t="s">
        <v>1</v>
      </c>
      <c r="F36" t="s">
        <v>3</v>
      </c>
      <c r="G36" s="9">
        <f t="shared" si="0"/>
        <v>8.8955345715179828</v>
      </c>
      <c r="H36" s="4">
        <f t="shared" si="1"/>
        <v>9.0058216398996471</v>
      </c>
      <c r="I36" s="3">
        <f t="shared" si="2"/>
        <v>7.1921395967483939</v>
      </c>
      <c r="J36" s="3">
        <f t="shared" si="3"/>
        <v>-0.70196510081290153</v>
      </c>
      <c r="K36" s="2">
        <v>8.7445636294007419E-3</v>
      </c>
      <c r="L36" s="3">
        <f t="shared" si="4"/>
        <v>16.26054981250466</v>
      </c>
      <c r="M36" s="3">
        <f t="shared" si="5"/>
        <v>1.5651374531261648</v>
      </c>
      <c r="N36" s="8">
        <v>1.2749616952025811E-3</v>
      </c>
      <c r="O36" s="4">
        <f t="shared" si="6"/>
        <v>8.5646733663729915</v>
      </c>
      <c r="P36" s="3">
        <f t="shared" si="7"/>
        <v>8.6713293276663794</v>
      </c>
      <c r="Q36" s="3">
        <f t="shared" si="8"/>
        <v>-0.3321676680834052</v>
      </c>
      <c r="R36" s="2">
        <v>4.6597500000000007E-3</v>
      </c>
      <c r="S36" s="3">
        <f t="shared" si="9"/>
        <v>8.1380495211994361</v>
      </c>
      <c r="T36" s="3">
        <f t="shared" si="10"/>
        <v>-0.46548761970014096</v>
      </c>
      <c r="U36" s="2">
        <v>-0.14459230590339334</v>
      </c>
      <c r="V36" s="3"/>
      <c r="W36" s="6">
        <f t="shared" si="11"/>
        <v>8.5473566499560079</v>
      </c>
      <c r="X36" s="4">
        <f t="shared" si="12"/>
        <v>8.4276653381809652</v>
      </c>
      <c r="Y36" s="47">
        <f t="shared" si="13"/>
        <v>7.3409120370649923</v>
      </c>
      <c r="Z36" s="3">
        <f t="shared" si="14"/>
        <v>-0.66477199073375193</v>
      </c>
      <c r="AA36" s="2">
        <v>8.689031296273287E-3</v>
      </c>
      <c r="AB36" s="47">
        <f t="shared" si="15"/>
        <v>12.774678542644859</v>
      </c>
      <c r="AC36" s="3">
        <f t="shared" si="16"/>
        <v>0.69366963566121476</v>
      </c>
      <c r="AD36" s="2">
        <v>6.5468292715838095E-2</v>
      </c>
      <c r="AE36" s="4">
        <f t="shared" si="17"/>
        <v>8.9064305852811358</v>
      </c>
      <c r="AF36" s="47">
        <f t="shared" si="18"/>
        <v>8.7798193720448694</v>
      </c>
      <c r="AG36" s="3">
        <f t="shared" si="19"/>
        <v>-0.3050451569887826</v>
      </c>
      <c r="AH36" s="2">
        <v>1.017412E-2</v>
      </c>
      <c r="AI36" s="47">
        <f t="shared" si="20"/>
        <v>9.4128754382261981</v>
      </c>
      <c r="AJ36" s="3">
        <f t="shared" si="21"/>
        <v>-0.14678114044345067</v>
      </c>
      <c r="AK36" s="2">
        <v>-0.10528315592236359</v>
      </c>
      <c r="AL36" s="3"/>
    </row>
    <row r="37" spans="1:38" x14ac:dyDescent="0.35">
      <c r="A37" t="s">
        <v>101</v>
      </c>
      <c r="B37" t="s">
        <v>100</v>
      </c>
      <c r="C37" t="s">
        <v>3</v>
      </c>
      <c r="E37" t="s">
        <v>3</v>
      </c>
      <c r="F37" t="s">
        <v>3</v>
      </c>
      <c r="G37" s="9">
        <f t="shared" si="0"/>
        <v>9.3832967190188565</v>
      </c>
      <c r="H37" s="4">
        <f t="shared" si="1"/>
        <v>9.4247785537258508</v>
      </c>
      <c r="I37" s="3">
        <f t="shared" si="2"/>
        <v>9.3732224468227621</v>
      </c>
      <c r="J37" s="3">
        <f t="shared" si="3"/>
        <v>-0.15669438829430943</v>
      </c>
      <c r="K37" s="2">
        <v>7.3821495061955456E-2</v>
      </c>
      <c r="L37" s="3">
        <f t="shared" si="4"/>
        <v>9.6310029813382041</v>
      </c>
      <c r="M37" s="3">
        <f t="shared" si="5"/>
        <v>-9.2249254665449018E-2</v>
      </c>
      <c r="N37" s="8">
        <v>-8.6796418903650752E-2</v>
      </c>
      <c r="O37" s="4">
        <f t="shared" si="6"/>
        <v>9.2588512148978737</v>
      </c>
      <c r="P37" s="3">
        <f t="shared" si="7"/>
        <v>9.0067422239710186</v>
      </c>
      <c r="Q37" s="3">
        <f t="shared" si="8"/>
        <v>-0.24831444400724539</v>
      </c>
      <c r="R37" s="2">
        <v>1.1438129999999999E-2</v>
      </c>
      <c r="S37" s="3">
        <f t="shared" si="9"/>
        <v>10.267287178605288</v>
      </c>
      <c r="T37" s="3">
        <f t="shared" si="10"/>
        <v>6.6821794651322264E-2</v>
      </c>
      <c r="U37" s="2">
        <v>-7.5448739034345458E-2</v>
      </c>
      <c r="V37" s="3"/>
      <c r="W37" s="6">
        <f t="shared" si="11"/>
        <v>9.4031571591907337</v>
      </c>
      <c r="X37" s="4">
        <f t="shared" si="12"/>
        <v>9.4158810896761782</v>
      </c>
      <c r="Y37" s="47">
        <f t="shared" si="13"/>
        <v>9.4290669017298026</v>
      </c>
      <c r="Z37" s="3">
        <f t="shared" si="14"/>
        <v>-0.14273327456754947</v>
      </c>
      <c r="AA37" s="2">
        <v>0.11623711091450172</v>
      </c>
      <c r="AB37" s="47">
        <f t="shared" si="15"/>
        <v>9.363137841461679</v>
      </c>
      <c r="AC37" s="3">
        <f t="shared" si="16"/>
        <v>-0.15921553963458038</v>
      </c>
      <c r="AD37" s="2">
        <v>-7.2551574004679487E-2</v>
      </c>
      <c r="AE37" s="4">
        <f t="shared" si="17"/>
        <v>9.3649853677344002</v>
      </c>
      <c r="AF37" s="47">
        <f t="shared" si="18"/>
        <v>9.1624792153333168</v>
      </c>
      <c r="AG37" s="3">
        <f t="shared" si="19"/>
        <v>-0.20938019616667078</v>
      </c>
      <c r="AH37" s="2">
        <v>1.6931680000000001E-2</v>
      </c>
      <c r="AI37" s="47">
        <f t="shared" si="20"/>
        <v>10.175009977338734</v>
      </c>
      <c r="AJ37" s="3">
        <f t="shared" si="21"/>
        <v>4.3752494334683582E-2</v>
      </c>
      <c r="AK37" s="2">
        <v>-6.2782867080713567E-2</v>
      </c>
      <c r="AL37" s="3"/>
    </row>
    <row r="38" spans="1:38" x14ac:dyDescent="0.35">
      <c r="A38" t="s">
        <v>99</v>
      </c>
      <c r="B38" t="s">
        <v>98</v>
      </c>
      <c r="C38" t="s">
        <v>3</v>
      </c>
      <c r="E38" t="s">
        <v>2</v>
      </c>
      <c r="F38" t="s">
        <v>3</v>
      </c>
      <c r="G38" s="9">
        <f t="shared" si="0"/>
        <v>7.8822377278543998</v>
      </c>
      <c r="H38" s="4">
        <f t="shared" si="1"/>
        <v>7.5990753560910349</v>
      </c>
      <c r="I38" s="3">
        <f t="shared" si="2"/>
        <v>7.2093647348307144</v>
      </c>
      <c r="J38" s="3">
        <f t="shared" si="3"/>
        <v>-0.6976588162923214</v>
      </c>
      <c r="K38" s="2">
        <v>9.2585097776918274E-3</v>
      </c>
      <c r="L38" s="3">
        <f t="shared" si="4"/>
        <v>9.1579178411323188</v>
      </c>
      <c r="M38" s="3">
        <f t="shared" si="5"/>
        <v>-0.2105205397169202</v>
      </c>
      <c r="N38" s="8">
        <v>-9.3081201634630184E-2</v>
      </c>
      <c r="O38" s="4">
        <f t="shared" si="6"/>
        <v>8.7317248431444945</v>
      </c>
      <c r="P38" s="3">
        <f t="shared" si="7"/>
        <v>8.4751415971346375</v>
      </c>
      <c r="Q38" s="3">
        <f t="shared" si="8"/>
        <v>-0.3812146007163405</v>
      </c>
      <c r="R38" s="2">
        <v>6.9497999999999988E-4</v>
      </c>
      <c r="S38" s="3">
        <f t="shared" si="9"/>
        <v>9.7580578271839222</v>
      </c>
      <c r="T38" s="3">
        <f t="shared" si="10"/>
        <v>-6.0485543204019269E-2</v>
      </c>
      <c r="U38" s="2">
        <v>-9.1985142844985823E-2</v>
      </c>
      <c r="V38" s="3"/>
      <c r="W38" s="6">
        <f t="shared" si="11"/>
        <v>8.9892322147953809</v>
      </c>
      <c r="X38" s="4">
        <f t="shared" si="12"/>
        <v>8.4476569185860129</v>
      </c>
      <c r="Y38" s="47">
        <f t="shared" si="13"/>
        <v>7.4651999575821275</v>
      </c>
      <c r="Z38" s="3">
        <f t="shared" si="14"/>
        <v>-0.63370001060446823</v>
      </c>
      <c r="AA38" s="2">
        <v>1.5090341561882603E-2</v>
      </c>
      <c r="AB38" s="47">
        <f t="shared" si="15"/>
        <v>12.377484762601553</v>
      </c>
      <c r="AC38" s="3">
        <f t="shared" si="16"/>
        <v>0.59437119065038824</v>
      </c>
      <c r="AD38" s="2">
        <v>4.9399121222505782E-2</v>
      </c>
      <c r="AE38" s="4">
        <f t="shared" si="17"/>
        <v>10.613958103423485</v>
      </c>
      <c r="AF38" s="47">
        <f t="shared" si="18"/>
        <v>8.2674476292793546</v>
      </c>
      <c r="AG38" s="3">
        <f t="shared" si="19"/>
        <v>-0.43313809268016124</v>
      </c>
      <c r="AH38" s="2">
        <v>1.1259199999999999E-3</v>
      </c>
      <c r="AI38" s="47">
        <f t="shared" si="20"/>
        <v>20</v>
      </c>
      <c r="AJ38" s="3">
        <f t="shared" si="21"/>
        <v>2.930010345590536</v>
      </c>
      <c r="AK38" s="2">
        <v>0.5810236319276767</v>
      </c>
      <c r="AL38" s="3"/>
    </row>
    <row r="39" spans="1:38" x14ac:dyDescent="0.35">
      <c r="A39" t="s">
        <v>97</v>
      </c>
      <c r="B39" t="s">
        <v>96</v>
      </c>
      <c r="C39" t="s">
        <v>77</v>
      </c>
      <c r="E39" t="s">
        <v>1</v>
      </c>
      <c r="F39" t="s">
        <v>3</v>
      </c>
      <c r="G39" s="9">
        <f t="shared" si="0"/>
        <v>13.072919731659438</v>
      </c>
      <c r="H39" s="4">
        <f t="shared" si="1"/>
        <v>10.919982871658561</v>
      </c>
      <c r="I39" s="3">
        <f t="shared" si="2"/>
        <v>8.6499785895732</v>
      </c>
      <c r="J39" s="3">
        <f t="shared" si="3"/>
        <v>-0.33750535260669989</v>
      </c>
      <c r="K39" s="2">
        <v>5.2242080549736766E-2</v>
      </c>
      <c r="L39" s="3">
        <f t="shared" si="4"/>
        <v>20</v>
      </c>
      <c r="M39" s="3">
        <f t="shared" si="5"/>
        <v>2.7381238857131955</v>
      </c>
      <c r="N39" s="8">
        <v>6.3605939768095698E-2</v>
      </c>
      <c r="O39" s="4">
        <f t="shared" si="6"/>
        <v>19.531730311662066</v>
      </c>
      <c r="P39" s="3">
        <f t="shared" si="7"/>
        <v>20</v>
      </c>
      <c r="Q39" s="3">
        <f t="shared" si="8"/>
        <v>4.6677943664590975</v>
      </c>
      <c r="R39" s="2">
        <v>0.40883791999999997</v>
      </c>
      <c r="S39" s="3">
        <f t="shared" si="9"/>
        <v>17.658651558310329</v>
      </c>
      <c r="T39" s="3">
        <f t="shared" si="10"/>
        <v>1.9146628895775821</v>
      </c>
      <c r="U39" s="2">
        <v>0.16457392610313293</v>
      </c>
      <c r="V39" s="3"/>
      <c r="W39" s="6">
        <f t="shared" si="11"/>
        <v>11.061718413314246</v>
      </c>
      <c r="X39" s="4">
        <f t="shared" si="12"/>
        <v>8.5709000337136771</v>
      </c>
      <c r="Y39" s="47">
        <f t="shared" si="13"/>
        <v>7.9174123753293131</v>
      </c>
      <c r="Z39" s="3">
        <f t="shared" si="14"/>
        <v>-0.52064690616767162</v>
      </c>
      <c r="AA39" s="2">
        <v>3.8381036103368543E-2</v>
      </c>
      <c r="AB39" s="47">
        <f t="shared" si="15"/>
        <v>11.184850667251128</v>
      </c>
      <c r="AC39" s="3">
        <f t="shared" si="16"/>
        <v>0.29621266681278213</v>
      </c>
      <c r="AD39" s="2">
        <v>1.1490156823543707E-3</v>
      </c>
      <c r="AE39" s="4">
        <f t="shared" si="17"/>
        <v>18.534173552115956</v>
      </c>
      <c r="AF39" s="47">
        <f t="shared" si="18"/>
        <v>20</v>
      </c>
      <c r="AG39" s="3">
        <f t="shared" si="19"/>
        <v>2.6975542214244035</v>
      </c>
      <c r="AH39" s="2">
        <v>0.22227106000000002</v>
      </c>
      <c r="AI39" s="47">
        <f t="shared" si="20"/>
        <v>12.67086776057978</v>
      </c>
      <c r="AJ39" s="3">
        <f t="shared" si="21"/>
        <v>0.66771694014494487</v>
      </c>
      <c r="AK39" s="2">
        <v>7.6398171504603374E-2</v>
      </c>
      <c r="AL39" s="3"/>
    </row>
    <row r="40" spans="1:38" x14ac:dyDescent="0.35">
      <c r="A40" t="s">
        <v>95</v>
      </c>
      <c r="B40" t="s">
        <v>94</v>
      </c>
      <c r="C40" t="s">
        <v>3</v>
      </c>
      <c r="D40" t="s">
        <v>3</v>
      </c>
      <c r="E40" t="s">
        <v>3</v>
      </c>
      <c r="G40" s="9">
        <f t="shared" si="0"/>
        <v>8.7269818546822542</v>
      </c>
      <c r="H40" s="4">
        <f t="shared" si="1"/>
        <v>8.4942845265399782</v>
      </c>
      <c r="I40" s="3">
        <f t="shared" si="2"/>
        <v>7.9236224765118433</v>
      </c>
      <c r="J40" s="3">
        <f t="shared" si="3"/>
        <v>-0.5190943808720393</v>
      </c>
      <c r="K40" s="2">
        <v>3.0569805714464368E-2</v>
      </c>
      <c r="L40" s="3">
        <f t="shared" si="4"/>
        <v>10.776932726652518</v>
      </c>
      <c r="M40" s="3">
        <f t="shared" si="5"/>
        <v>0.19423318166312964</v>
      </c>
      <c r="N40" s="8">
        <v>-7.1573113705071023E-2</v>
      </c>
      <c r="O40" s="4">
        <f t="shared" si="6"/>
        <v>9.4250738391090785</v>
      </c>
      <c r="P40" s="3">
        <f t="shared" si="7"/>
        <v>8.452348357094273</v>
      </c>
      <c r="Q40" s="3">
        <f t="shared" si="8"/>
        <v>-0.38691291072643164</v>
      </c>
      <c r="R40" s="2">
        <v>2.3435E-4</v>
      </c>
      <c r="S40" s="3">
        <f t="shared" si="9"/>
        <v>13.315975767168293</v>
      </c>
      <c r="T40" s="3">
        <f t="shared" si="10"/>
        <v>0.82899394179207353</v>
      </c>
      <c r="U40" s="2">
        <v>2.3552517379197946E-2</v>
      </c>
      <c r="V40" s="3"/>
      <c r="W40" s="6">
        <f t="shared" si="11"/>
        <v>9.0633255475472367</v>
      </c>
      <c r="X40" s="4">
        <f t="shared" si="12"/>
        <v>9.1387872327929927</v>
      </c>
      <c r="Y40" s="47">
        <f t="shared" si="13"/>
        <v>8.0326329922899511</v>
      </c>
      <c r="Z40" s="3">
        <f t="shared" si="14"/>
        <v>-0.49184175192751206</v>
      </c>
      <c r="AA40" s="2">
        <v>4.4315345045791377E-2</v>
      </c>
      <c r="AB40" s="47">
        <f t="shared" si="15"/>
        <v>13.563404194805157</v>
      </c>
      <c r="AC40" s="3">
        <f t="shared" si="16"/>
        <v>0.89085104870128928</v>
      </c>
      <c r="AD40" s="2">
        <v>9.7377573280031049E-2</v>
      </c>
      <c r="AE40" s="4">
        <f t="shared" si="17"/>
        <v>8.8369404918099725</v>
      </c>
      <c r="AF40" s="47">
        <f t="shared" si="18"/>
        <v>8.2155026184403308</v>
      </c>
      <c r="AG40" s="3">
        <f t="shared" si="19"/>
        <v>-0.4461243453899173</v>
      </c>
      <c r="AH40" s="2">
        <v>2.086E-4</v>
      </c>
      <c r="AI40" s="47">
        <f t="shared" si="20"/>
        <v>11.322691985288534</v>
      </c>
      <c r="AJ40" s="3">
        <f t="shared" si="21"/>
        <v>0.33067299632213365</v>
      </c>
      <c r="AK40" s="2">
        <v>1.2174036497394347E-3</v>
      </c>
      <c r="AL40" s="3"/>
    </row>
    <row r="41" spans="1:38" x14ac:dyDescent="0.35">
      <c r="A41" t="s">
        <v>93</v>
      </c>
      <c r="B41" t="s">
        <v>92</v>
      </c>
      <c r="C41" t="s">
        <v>3</v>
      </c>
      <c r="D41" t="s">
        <v>3</v>
      </c>
      <c r="E41" t="s">
        <v>3</v>
      </c>
      <c r="F41" t="s">
        <v>3</v>
      </c>
      <c r="G41" s="9">
        <f t="shared" si="0"/>
        <v>14.541550983770978</v>
      </c>
      <c r="H41" s="4">
        <f t="shared" si="1"/>
        <v>16.542858862500019</v>
      </c>
      <c r="I41" s="3">
        <f t="shared" si="2"/>
        <v>17.368965949471207</v>
      </c>
      <c r="J41" s="3">
        <f t="shared" si="3"/>
        <v>1.8422414873678015</v>
      </c>
      <c r="K41" s="2">
        <v>0.3123903562385979</v>
      </c>
      <c r="L41" s="3">
        <f t="shared" si="4"/>
        <v>13.238430514615265</v>
      </c>
      <c r="M41" s="3">
        <f t="shared" si="5"/>
        <v>0.8096076286538163</v>
      </c>
      <c r="N41" s="8">
        <v>-3.8872913518271934E-2</v>
      </c>
      <c r="O41" s="4">
        <f t="shared" si="6"/>
        <v>8.5376273475838591</v>
      </c>
      <c r="P41" s="3">
        <f t="shared" si="7"/>
        <v>8.5169119673833702</v>
      </c>
      <c r="Q41" s="3">
        <f t="shared" si="8"/>
        <v>-0.37077200815415756</v>
      </c>
      <c r="R41" s="2">
        <v>1.5391199999999999E-3</v>
      </c>
      <c r="S41" s="3">
        <f t="shared" si="9"/>
        <v>8.6204888683858112</v>
      </c>
      <c r="T41" s="3">
        <f t="shared" si="10"/>
        <v>-0.34487778290354731</v>
      </c>
      <c r="U41" s="2">
        <v>-0.12892586437376063</v>
      </c>
      <c r="V41" s="3"/>
      <c r="W41" s="6">
        <f t="shared" si="11"/>
        <v>12.013336956623361</v>
      </c>
      <c r="X41" s="4">
        <f t="shared" si="12"/>
        <v>13.161543404683538</v>
      </c>
      <c r="Y41" s="47">
        <f t="shared" si="13"/>
        <v>14.567467938930363</v>
      </c>
      <c r="Z41" s="3">
        <f t="shared" si="14"/>
        <v>1.1418669847325911</v>
      </c>
      <c r="AA41" s="2">
        <v>0.3808847063637697</v>
      </c>
      <c r="AB41" s="47">
        <f t="shared" si="15"/>
        <v>7.5378452676962304</v>
      </c>
      <c r="AC41" s="3">
        <f t="shared" si="16"/>
        <v>-0.61553868307594239</v>
      </c>
      <c r="AD41" s="2">
        <v>-0.14639698867896001</v>
      </c>
      <c r="AE41" s="4">
        <f t="shared" si="17"/>
        <v>8.5687176124428301</v>
      </c>
      <c r="AF41" s="47">
        <f t="shared" si="18"/>
        <v>8.3774782747041705</v>
      </c>
      <c r="AG41" s="3">
        <f t="shared" si="19"/>
        <v>-0.40563043132395732</v>
      </c>
      <c r="AH41" s="2">
        <v>3.0690000000000005E-3</v>
      </c>
      <c r="AI41" s="47">
        <f t="shared" si="20"/>
        <v>9.3336749633974634</v>
      </c>
      <c r="AJ41" s="3">
        <f t="shared" si="21"/>
        <v>-0.16658125915063438</v>
      </c>
      <c r="AK41" s="2">
        <v>-0.1096997554646657</v>
      </c>
      <c r="AL41" s="3"/>
    </row>
    <row r="42" spans="1:38" x14ac:dyDescent="0.35">
      <c r="A42" t="s">
        <v>91</v>
      </c>
      <c r="B42" t="s">
        <v>90</v>
      </c>
      <c r="C42" t="s">
        <v>3</v>
      </c>
      <c r="D42" t="s">
        <v>3</v>
      </c>
      <c r="E42" t="s">
        <v>3</v>
      </c>
      <c r="G42" s="9">
        <f t="shared" si="0"/>
        <v>8.9724906183609949</v>
      </c>
      <c r="H42" s="4">
        <f t="shared" si="1"/>
        <v>8.8730743311378717</v>
      </c>
      <c r="I42" s="3">
        <f t="shared" si="2"/>
        <v>7.7016482044946413</v>
      </c>
      <c r="J42" s="3">
        <f t="shared" si="3"/>
        <v>-0.57458794887633968</v>
      </c>
      <c r="K42" s="2">
        <v>2.3946763183383016E-2</v>
      </c>
      <c r="L42" s="3">
        <f t="shared" si="4"/>
        <v>13.558778837710793</v>
      </c>
      <c r="M42" s="3">
        <f t="shared" si="5"/>
        <v>0.88969470942769813</v>
      </c>
      <c r="N42" s="8">
        <v>-3.4617189890992495E-2</v>
      </c>
      <c r="O42" s="4">
        <f t="shared" si="6"/>
        <v>9.2707394800303664</v>
      </c>
      <c r="P42" s="3">
        <f t="shared" si="7"/>
        <v>8.4407520741698878</v>
      </c>
      <c r="Q42" s="3">
        <f t="shared" si="8"/>
        <v>-0.38981198145752788</v>
      </c>
      <c r="R42" s="2">
        <v>0</v>
      </c>
      <c r="S42" s="3">
        <f t="shared" si="9"/>
        <v>12.590689103472279</v>
      </c>
      <c r="T42" s="3">
        <f t="shared" si="10"/>
        <v>0.64767227586806975</v>
      </c>
      <c r="U42" s="2">
        <v>0</v>
      </c>
      <c r="V42" s="3"/>
      <c r="W42" s="6">
        <f t="shared" si="11"/>
        <v>6.4515274098883699</v>
      </c>
      <c r="X42" s="4">
        <f t="shared" si="12"/>
        <v>6.4143858153482851</v>
      </c>
      <c r="Y42" s="47">
        <f t="shared" si="13"/>
        <v>7.7267152802241021</v>
      </c>
      <c r="Z42" s="3">
        <f t="shared" si="14"/>
        <v>-0.56832117994397457</v>
      </c>
      <c r="AA42" s="2">
        <v>2.855939561377184E-2</v>
      </c>
      <c r="AB42" s="47">
        <f t="shared" si="15"/>
        <v>1.1650679558450161</v>
      </c>
      <c r="AC42" s="3">
        <f t="shared" si="16"/>
        <v>-2.208733011038746</v>
      </c>
      <c r="AD42" s="2">
        <v>-0.40421887980169913</v>
      </c>
      <c r="AE42" s="4">
        <f t="shared" si="17"/>
        <v>6.5629521935086252</v>
      </c>
      <c r="AF42" s="47">
        <f t="shared" si="18"/>
        <v>8.2036902418857807</v>
      </c>
      <c r="AG42" s="3">
        <f t="shared" si="19"/>
        <v>-0.44907743952855506</v>
      </c>
      <c r="AH42" s="2">
        <v>0</v>
      </c>
      <c r="AI42" s="47">
        <f t="shared" si="20"/>
        <v>0</v>
      </c>
      <c r="AJ42" s="3">
        <f t="shared" si="21"/>
        <v>-4.157898642126642</v>
      </c>
      <c r="AK42" s="2">
        <v>-1</v>
      </c>
      <c r="AL42" s="3"/>
    </row>
    <row r="43" spans="1:38" x14ac:dyDescent="0.35">
      <c r="A43" t="s">
        <v>89</v>
      </c>
      <c r="B43" t="s">
        <v>88</v>
      </c>
      <c r="C43" t="s">
        <v>3</v>
      </c>
      <c r="D43" t="s">
        <v>3</v>
      </c>
      <c r="E43" t="s">
        <v>3</v>
      </c>
      <c r="F43" t="s">
        <v>3</v>
      </c>
      <c r="G43" s="9">
        <f t="shared" si="0"/>
        <v>10.420967423217025</v>
      </c>
      <c r="H43" s="4">
        <f t="shared" si="1"/>
        <v>10.850753225242316</v>
      </c>
      <c r="I43" s="3">
        <f t="shared" si="2"/>
        <v>11.803046059525032</v>
      </c>
      <c r="J43" s="3">
        <f t="shared" si="3"/>
        <v>0.45076151488125804</v>
      </c>
      <c r="K43" s="2">
        <v>0.14632010034493972</v>
      </c>
      <c r="L43" s="3">
        <f t="shared" si="4"/>
        <v>7.0415818881114483</v>
      </c>
      <c r="M43" s="3">
        <f t="shared" si="5"/>
        <v>-0.73960452797213805</v>
      </c>
      <c r="N43" s="8">
        <v>-0.12119603873289131</v>
      </c>
      <c r="O43" s="4">
        <f t="shared" si="6"/>
        <v>9.1316100171411527</v>
      </c>
      <c r="P43" s="3">
        <f t="shared" si="7"/>
        <v>8.4714813579713493</v>
      </c>
      <c r="Q43" s="3">
        <f t="shared" si="8"/>
        <v>-0.38212966050716274</v>
      </c>
      <c r="R43" s="2">
        <v>6.2100999999999996E-4</v>
      </c>
      <c r="S43" s="3">
        <f t="shared" si="9"/>
        <v>11.772124653820359</v>
      </c>
      <c r="T43" s="3">
        <f t="shared" si="10"/>
        <v>0.4430311634550898</v>
      </c>
      <c r="U43" s="2">
        <v>-2.6581563389259877E-2</v>
      </c>
      <c r="V43" s="3"/>
      <c r="W43" s="6">
        <f t="shared" si="11"/>
        <v>11.272683248714664</v>
      </c>
      <c r="X43" s="4">
        <f t="shared" si="12"/>
        <v>12.151315268418623</v>
      </c>
      <c r="Y43" s="47">
        <f t="shared" si="13"/>
        <v>12.592264586127499</v>
      </c>
      <c r="Z43" s="3">
        <f t="shared" si="14"/>
        <v>0.64806614653187467</v>
      </c>
      <c r="AA43" s="2">
        <v>0.27915406796902908</v>
      </c>
      <c r="AB43" s="47">
        <f t="shared" si="15"/>
        <v>10.387517997583114</v>
      </c>
      <c r="AC43" s="3">
        <f t="shared" si="16"/>
        <v>9.6879499395778515E-2</v>
      </c>
      <c r="AD43" s="2">
        <v>-3.1108476881438696E-2</v>
      </c>
      <c r="AE43" s="4">
        <f t="shared" si="17"/>
        <v>8.6367871896027815</v>
      </c>
      <c r="AF43" s="47">
        <f t="shared" si="18"/>
        <v>8.2439270697122495</v>
      </c>
      <c r="AG43" s="3">
        <f t="shared" si="19"/>
        <v>-0.43901823257193762</v>
      </c>
      <c r="AH43" s="2">
        <v>7.1056000000000005E-4</v>
      </c>
      <c r="AI43" s="47">
        <f t="shared" si="20"/>
        <v>10.208227669164911</v>
      </c>
      <c r="AJ43" s="3">
        <f t="shared" si="21"/>
        <v>5.2056917291227738E-2</v>
      </c>
      <c r="AK43" s="2">
        <v>-6.0930488760595258E-2</v>
      </c>
      <c r="AL43" s="3"/>
    </row>
    <row r="44" spans="1:38" x14ac:dyDescent="0.35">
      <c r="A44" t="s">
        <v>87</v>
      </c>
      <c r="B44" t="s">
        <v>86</v>
      </c>
      <c r="C44" t="s">
        <v>3</v>
      </c>
      <c r="D44" t="s">
        <v>3</v>
      </c>
      <c r="E44" t="s">
        <v>3</v>
      </c>
      <c r="F44" t="s">
        <v>3</v>
      </c>
      <c r="G44" s="9">
        <f t="shared" si="0"/>
        <v>10.430550156189041</v>
      </c>
      <c r="H44" s="4">
        <f t="shared" si="1"/>
        <v>10.747574965184157</v>
      </c>
      <c r="I44" s="3">
        <f t="shared" si="2"/>
        <v>10.94154054039247</v>
      </c>
      <c r="J44" s="3">
        <f t="shared" si="3"/>
        <v>0.23538513509811768</v>
      </c>
      <c r="K44" s="2">
        <v>0.12061537500841914</v>
      </c>
      <c r="L44" s="3">
        <f t="shared" si="4"/>
        <v>9.9717126643508998</v>
      </c>
      <c r="M44" s="3">
        <f t="shared" si="5"/>
        <v>-7.0718339122748507E-3</v>
      </c>
      <c r="N44" s="8">
        <v>-8.22702012102694E-2</v>
      </c>
      <c r="O44" s="4">
        <f t="shared" si="6"/>
        <v>9.4794757292036902</v>
      </c>
      <c r="P44" s="3">
        <f t="shared" si="7"/>
        <v>8.8474013298669014</v>
      </c>
      <c r="Q44" s="3">
        <f t="shared" si="8"/>
        <v>-0.28814966753327442</v>
      </c>
      <c r="R44" s="2">
        <v>8.2179999999999979E-3</v>
      </c>
      <c r="S44" s="3">
        <f t="shared" si="9"/>
        <v>12.007773326550844</v>
      </c>
      <c r="T44" s="3">
        <f t="shared" si="10"/>
        <v>0.50194333163771077</v>
      </c>
      <c r="U44" s="2">
        <v>-1.892925191342687E-2</v>
      </c>
      <c r="V44" s="3"/>
      <c r="W44" s="6">
        <f t="shared" si="11"/>
        <v>10.409316802753374</v>
      </c>
      <c r="X44" s="4">
        <f t="shared" si="12"/>
        <v>10.832024579724997</v>
      </c>
      <c r="Y44" s="47">
        <f t="shared" si="13"/>
        <v>10.769604186826408</v>
      </c>
      <c r="Z44" s="3">
        <f t="shared" si="14"/>
        <v>0.19240104670660177</v>
      </c>
      <c r="AA44" s="2">
        <v>0.1852799836958344</v>
      </c>
      <c r="AB44" s="47">
        <f t="shared" si="15"/>
        <v>11.081706151319349</v>
      </c>
      <c r="AC44" s="3">
        <f t="shared" si="16"/>
        <v>0.27042653782983733</v>
      </c>
      <c r="AD44" s="2">
        <v>-3.0238767403915068E-3</v>
      </c>
      <c r="AE44" s="4">
        <f t="shared" si="17"/>
        <v>9.1411934718385055</v>
      </c>
      <c r="AF44" s="47">
        <f t="shared" si="18"/>
        <v>8.715710897716308</v>
      </c>
      <c r="AG44" s="3">
        <f t="shared" si="19"/>
        <v>-0.3210722755709231</v>
      </c>
      <c r="AH44" s="2">
        <v>9.0419999999999997E-3</v>
      </c>
      <c r="AI44" s="47">
        <f t="shared" si="20"/>
        <v>10.843123768327292</v>
      </c>
      <c r="AJ44" s="3">
        <f t="shared" si="21"/>
        <v>0.21078094208182283</v>
      </c>
      <c r="AK44" s="2">
        <v>-2.5525627526700068E-2</v>
      </c>
      <c r="AL44" s="3"/>
    </row>
    <row r="45" spans="1:38" x14ac:dyDescent="0.35">
      <c r="A45" t="s">
        <v>85</v>
      </c>
      <c r="B45" t="s">
        <v>84</v>
      </c>
      <c r="C45" t="s">
        <v>3</v>
      </c>
      <c r="D45" t="s">
        <v>3</v>
      </c>
      <c r="E45" t="s">
        <v>3</v>
      </c>
      <c r="F45" t="s">
        <v>3</v>
      </c>
      <c r="G45" s="9">
        <f t="shared" si="0"/>
        <v>14.163094387191595</v>
      </c>
      <c r="H45" s="4">
        <f t="shared" si="1"/>
        <v>15.20419974069695</v>
      </c>
      <c r="I45" s="3">
        <f t="shared" si="2"/>
        <v>15.900859005145094</v>
      </c>
      <c r="J45" s="3">
        <f t="shared" si="3"/>
        <v>1.4752147512862734</v>
      </c>
      <c r="K45" s="2">
        <v>0.26858647462616386</v>
      </c>
      <c r="L45" s="3">
        <f t="shared" si="4"/>
        <v>12.417562682904379</v>
      </c>
      <c r="M45" s="3">
        <f t="shared" si="5"/>
        <v>0.60439067072609454</v>
      </c>
      <c r="N45" s="8">
        <v>-4.9777876567645984E-2</v>
      </c>
      <c r="O45" s="4">
        <f t="shared" si="6"/>
        <v>11.039778326675531</v>
      </c>
      <c r="P45" s="3">
        <f t="shared" si="7"/>
        <v>10.485269533898894</v>
      </c>
      <c r="Q45" s="3">
        <f t="shared" si="8"/>
        <v>0.12131738347472362</v>
      </c>
      <c r="R45" s="2">
        <v>4.1317780000000005E-2</v>
      </c>
      <c r="S45" s="3">
        <f t="shared" si="9"/>
        <v>13.257813497782083</v>
      </c>
      <c r="T45" s="3">
        <f t="shared" si="10"/>
        <v>0.81445337444552068</v>
      </c>
      <c r="U45" s="2">
        <v>2.1663791267026555E-2</v>
      </c>
      <c r="V45" s="3"/>
      <c r="W45" s="6">
        <f t="shared" si="11"/>
        <v>12.311359401032659</v>
      </c>
      <c r="X45" s="4">
        <f t="shared" si="12"/>
        <v>12.963994299408434</v>
      </c>
      <c r="Y45" s="47">
        <f t="shared" si="13"/>
        <v>13.903808692568255</v>
      </c>
      <c r="Z45" s="3">
        <f t="shared" si="14"/>
        <v>0.97595217314206395</v>
      </c>
      <c r="AA45" s="2">
        <v>0.34670367952762904</v>
      </c>
      <c r="AB45" s="47">
        <f t="shared" si="15"/>
        <v>9.2047367267691413</v>
      </c>
      <c r="AC45" s="3">
        <f t="shared" si="16"/>
        <v>-0.19881581830771455</v>
      </c>
      <c r="AD45" s="2">
        <v>-7.8959969112105011E-2</v>
      </c>
      <c r="AE45" s="4">
        <f t="shared" si="17"/>
        <v>10.353454705905335</v>
      </c>
      <c r="AF45" s="47">
        <f t="shared" si="18"/>
        <v>10.305628468496343</v>
      </c>
      <c r="AG45" s="3">
        <f t="shared" si="19"/>
        <v>7.6407117124085711E-2</v>
      </c>
      <c r="AH45" s="2">
        <v>3.7119060000000002E-2</v>
      </c>
      <c r="AI45" s="47">
        <f t="shared" si="20"/>
        <v>10.544759655541297</v>
      </c>
      <c r="AJ45" s="3">
        <f t="shared" si="21"/>
        <v>0.13618991388532409</v>
      </c>
      <c r="AK45" s="2">
        <v>-4.2163846007328476E-2</v>
      </c>
      <c r="AL45" s="3"/>
    </row>
    <row r="46" spans="1:38" x14ac:dyDescent="0.35">
      <c r="A46" t="s">
        <v>83</v>
      </c>
      <c r="B46" t="s">
        <v>82</v>
      </c>
      <c r="C46" t="s">
        <v>3</v>
      </c>
      <c r="D46" t="s">
        <v>3</v>
      </c>
      <c r="E46" t="s">
        <v>3</v>
      </c>
      <c r="G46" s="9">
        <f t="shared" si="0"/>
        <v>7.788129289971085</v>
      </c>
      <c r="H46" s="4">
        <f t="shared" si="1"/>
        <v>7.3721035903166605</v>
      </c>
      <c r="I46" s="3">
        <f t="shared" si="2"/>
        <v>7.4305586685829974</v>
      </c>
      <c r="J46" s="3">
        <f t="shared" si="3"/>
        <v>-0.64236033285425065</v>
      </c>
      <c r="K46" s="2">
        <v>1.5858269369402676E-2</v>
      </c>
      <c r="L46" s="3">
        <f t="shared" si="4"/>
        <v>7.1382832772513067</v>
      </c>
      <c r="M46" s="3">
        <f t="shared" si="5"/>
        <v>-0.71542918068717332</v>
      </c>
      <c r="N46" s="8">
        <v>-0.11991139212517199</v>
      </c>
      <c r="O46" s="4">
        <f t="shared" si="6"/>
        <v>9.0362063889343602</v>
      </c>
      <c r="P46" s="3">
        <f t="shared" si="7"/>
        <v>8.4471145664183105</v>
      </c>
      <c r="Q46" s="3">
        <f t="shared" si="8"/>
        <v>-0.3882213583954226</v>
      </c>
      <c r="R46" s="2">
        <v>1.2857999999999999E-4</v>
      </c>
      <c r="S46" s="3">
        <f t="shared" si="9"/>
        <v>11.392573678998556</v>
      </c>
      <c r="T46" s="3">
        <f t="shared" si="10"/>
        <v>0.3481434197496388</v>
      </c>
      <c r="U46" s="2">
        <v>-3.8906870579147435E-2</v>
      </c>
      <c r="V46" s="3"/>
      <c r="W46" s="6">
        <f t="shared" si="11"/>
        <v>7.938090378492304</v>
      </c>
      <c r="X46" s="4">
        <f t="shared" si="12"/>
        <v>8.0245503497254287</v>
      </c>
      <c r="Y46" s="47">
        <f t="shared" si="13"/>
        <v>7.7553604736307777</v>
      </c>
      <c r="Z46" s="3">
        <f t="shared" si="14"/>
        <v>-0.56115988159230556</v>
      </c>
      <c r="AA46" s="2">
        <v>3.0034734245648301E-2</v>
      </c>
      <c r="AB46" s="47">
        <f t="shared" si="15"/>
        <v>9.1013098541040325</v>
      </c>
      <c r="AC46" s="3">
        <f t="shared" si="16"/>
        <v>-0.22467253647399169</v>
      </c>
      <c r="AD46" s="2">
        <v>-8.3144284772066923E-2</v>
      </c>
      <c r="AE46" s="4">
        <f t="shared" si="17"/>
        <v>7.6787104647929318</v>
      </c>
      <c r="AF46" s="47">
        <f t="shared" si="18"/>
        <v>8.2125693437254412</v>
      </c>
      <c r="AG46" s="3">
        <f t="shared" si="19"/>
        <v>-0.44685766406863947</v>
      </c>
      <c r="AH46" s="2">
        <v>1.5680000000000002E-4</v>
      </c>
      <c r="AI46" s="47">
        <f t="shared" si="20"/>
        <v>5.5432749490628908</v>
      </c>
      <c r="AJ46" s="3">
        <f t="shared" si="21"/>
        <v>-1.1141812627342773</v>
      </c>
      <c r="AK46" s="2">
        <v>-0.32107069742748184</v>
      </c>
      <c r="AL46" s="3"/>
    </row>
    <row r="47" spans="1:38" x14ac:dyDescent="0.35">
      <c r="A47" t="s">
        <v>81</v>
      </c>
      <c r="B47" t="s">
        <v>80</v>
      </c>
      <c r="C47" t="s">
        <v>3</v>
      </c>
      <c r="D47" t="s">
        <v>3</v>
      </c>
      <c r="E47" t="s">
        <v>3</v>
      </c>
      <c r="G47" s="9">
        <f t="shared" si="0"/>
        <v>7.7684959634910724</v>
      </c>
      <c r="H47" s="4">
        <f t="shared" si="1"/>
        <v>8.0715214853897486</v>
      </c>
      <c r="I47" s="3">
        <f t="shared" si="2"/>
        <v>7.7131113233576976</v>
      </c>
      <c r="J47" s="3">
        <f t="shared" si="3"/>
        <v>-0.57172216916057561</v>
      </c>
      <c r="K47" s="2">
        <v>2.4288788063469024E-2</v>
      </c>
      <c r="L47" s="3">
        <f t="shared" si="4"/>
        <v>9.505162133517949</v>
      </c>
      <c r="M47" s="3">
        <f t="shared" si="5"/>
        <v>-0.12370946662051256</v>
      </c>
      <c r="N47" s="8">
        <v>-8.8468173774007397E-2</v>
      </c>
      <c r="O47" s="4">
        <f t="shared" si="6"/>
        <v>6.8594193977950439</v>
      </c>
      <c r="P47" s="3">
        <f t="shared" si="7"/>
        <v>8.4468829871390856</v>
      </c>
      <c r="Q47" s="3">
        <f t="shared" si="8"/>
        <v>-0.3882792532152286</v>
      </c>
      <c r="R47" s="2">
        <v>1.239E-4</v>
      </c>
      <c r="S47" s="3">
        <f t="shared" si="9"/>
        <v>0.50956504041887385</v>
      </c>
      <c r="T47" s="3">
        <f t="shared" si="10"/>
        <v>-2.3726087398952815</v>
      </c>
      <c r="U47" s="2">
        <v>-0.39231506478460443</v>
      </c>
      <c r="V47" s="3"/>
      <c r="W47" s="6">
        <f t="shared" si="11"/>
        <v>8.3577913139010356</v>
      </c>
      <c r="X47" s="4">
        <f t="shared" si="12"/>
        <v>8.0032994611869519</v>
      </c>
      <c r="Y47" s="47">
        <f t="shared" si="13"/>
        <v>7.9215936475407389</v>
      </c>
      <c r="Z47" s="3">
        <f t="shared" si="14"/>
        <v>-0.51960158811481516</v>
      </c>
      <c r="AA47" s="2">
        <v>3.8596387849692257E-2</v>
      </c>
      <c r="AB47" s="47">
        <f t="shared" si="15"/>
        <v>8.3301227157717985</v>
      </c>
      <c r="AC47" s="3">
        <f t="shared" si="16"/>
        <v>-0.41746932105705031</v>
      </c>
      <c r="AD47" s="2">
        <v>-0.11434401397719629</v>
      </c>
      <c r="AE47" s="4">
        <f t="shared" si="17"/>
        <v>9.4212668720432866</v>
      </c>
      <c r="AF47" s="47">
        <f t="shared" si="18"/>
        <v>8.2883548562578095</v>
      </c>
      <c r="AG47" s="3">
        <f t="shared" si="19"/>
        <v>-0.4279112859355475</v>
      </c>
      <c r="AH47" s="2">
        <v>1.4951299999999999E-3</v>
      </c>
      <c r="AI47" s="47">
        <f t="shared" si="20"/>
        <v>13.952914935185191</v>
      </c>
      <c r="AJ47" s="3">
        <f t="shared" si="21"/>
        <v>0.98822873379629805</v>
      </c>
      <c r="AK47" s="2">
        <v>0.14789129041350213</v>
      </c>
      <c r="AL47" s="3"/>
    </row>
    <row r="48" spans="1:38" x14ac:dyDescent="0.35">
      <c r="A48" t="s">
        <v>79</v>
      </c>
      <c r="B48" t="s">
        <v>78</v>
      </c>
      <c r="C48" t="s">
        <v>77</v>
      </c>
      <c r="E48" t="s">
        <v>1</v>
      </c>
      <c r="F48" t="s">
        <v>3</v>
      </c>
      <c r="G48" s="9">
        <f t="shared" si="0"/>
        <v>8.1456824642092123</v>
      </c>
      <c r="H48" s="4">
        <f t="shared" si="1"/>
        <v>7.8619271598483849</v>
      </c>
      <c r="I48" s="3">
        <f t="shared" si="2"/>
        <v>7.3180027562255514</v>
      </c>
      <c r="J48" s="3">
        <f t="shared" si="3"/>
        <v>-0.67049931094361226</v>
      </c>
      <c r="K48" s="2">
        <v>1.2499940550960768E-2</v>
      </c>
      <c r="L48" s="3">
        <f t="shared" si="4"/>
        <v>10.037624774339713</v>
      </c>
      <c r="M48" s="3">
        <f t="shared" si="5"/>
        <v>9.406193584928153E-3</v>
      </c>
      <c r="N48" s="8">
        <v>-8.1394580195329413E-2</v>
      </c>
      <c r="O48" s="4">
        <f t="shared" si="6"/>
        <v>8.9969483772916945</v>
      </c>
      <c r="P48" s="3">
        <f t="shared" si="7"/>
        <v>8.4977413596147962</v>
      </c>
      <c r="Q48" s="3">
        <f t="shared" si="8"/>
        <v>-0.37556466009630096</v>
      </c>
      <c r="R48" s="2">
        <v>1.1517000000000003E-3</v>
      </c>
      <c r="S48" s="3">
        <f t="shared" si="9"/>
        <v>10.993776447999284</v>
      </c>
      <c r="T48" s="3">
        <f t="shared" si="10"/>
        <v>0.24844411199982097</v>
      </c>
      <c r="U48" s="2">
        <v>-5.1857168970161349E-2</v>
      </c>
      <c r="V48" s="3"/>
      <c r="W48" s="6">
        <f t="shared" si="11"/>
        <v>8.5608376157526287</v>
      </c>
      <c r="X48" s="4">
        <f t="shared" si="12"/>
        <v>8.082517066323101</v>
      </c>
      <c r="Y48" s="47">
        <f t="shared" si="13"/>
        <v>7.5432476128444295</v>
      </c>
      <c r="Z48" s="3">
        <f t="shared" si="14"/>
        <v>-0.61418809678889263</v>
      </c>
      <c r="AA48" s="2">
        <v>1.9110098709307358E-2</v>
      </c>
      <c r="AB48" s="47">
        <f t="shared" si="15"/>
        <v>10.239594880237785</v>
      </c>
      <c r="AC48" s="3">
        <f t="shared" si="16"/>
        <v>5.9898720059446159E-2</v>
      </c>
      <c r="AD48" s="2">
        <v>-3.709296621606839E-2</v>
      </c>
      <c r="AE48" s="4">
        <f t="shared" si="17"/>
        <v>9.9957992640412137</v>
      </c>
      <c r="AF48" s="47">
        <f t="shared" si="18"/>
        <v>8.2888027752345437</v>
      </c>
      <c r="AG48" s="3">
        <f t="shared" si="19"/>
        <v>-0.42779930619136425</v>
      </c>
      <c r="AH48" s="2">
        <v>1.5030400000000002E-3</v>
      </c>
      <c r="AI48" s="47">
        <f t="shared" si="20"/>
        <v>16.823785219267897</v>
      </c>
      <c r="AJ48" s="3">
        <f t="shared" si="21"/>
        <v>1.7059463048169743</v>
      </c>
      <c r="AK48" s="2">
        <v>0.30798483038415081</v>
      </c>
      <c r="AL48" s="3"/>
    </row>
    <row r="49" spans="1:38" x14ac:dyDescent="0.35">
      <c r="A49" t="s">
        <v>76</v>
      </c>
      <c r="B49" t="s">
        <v>75</v>
      </c>
      <c r="C49" t="s">
        <v>3</v>
      </c>
      <c r="D49" t="s">
        <v>3</v>
      </c>
      <c r="E49" t="s">
        <v>3</v>
      </c>
      <c r="G49" s="9">
        <f t="shared" si="0"/>
        <v>7.3184056334490544</v>
      </c>
      <c r="H49" s="4">
        <f t="shared" si="1"/>
        <v>7.0062755736969544</v>
      </c>
      <c r="I49" s="3">
        <f t="shared" si="2"/>
        <v>7.7645652635961655</v>
      </c>
      <c r="J49" s="3">
        <f t="shared" si="3"/>
        <v>-0.55885868410095862</v>
      </c>
      <c r="K49" s="2">
        <v>2.5824018392165336E-2</v>
      </c>
      <c r="L49" s="3">
        <f t="shared" si="4"/>
        <v>3.9731168141001065</v>
      </c>
      <c r="M49" s="3">
        <f t="shared" si="5"/>
        <v>-1.5067207964749734</v>
      </c>
      <c r="N49" s="8">
        <v>-0.16195960255856423</v>
      </c>
      <c r="O49" s="4">
        <f t="shared" si="6"/>
        <v>8.2547958127053533</v>
      </c>
      <c r="P49" s="3">
        <f t="shared" si="7"/>
        <v>8.4414586878680336</v>
      </c>
      <c r="Q49" s="3">
        <f t="shared" si="8"/>
        <v>-0.38963532803299172</v>
      </c>
      <c r="R49" s="2">
        <v>1.4279999999999999E-5</v>
      </c>
      <c r="S49" s="3">
        <f t="shared" si="9"/>
        <v>7.5081443120546263</v>
      </c>
      <c r="T49" s="3">
        <f t="shared" si="10"/>
        <v>-0.62296392198634343</v>
      </c>
      <c r="U49" s="2">
        <v>-0.16504746401981019</v>
      </c>
      <c r="V49" s="3"/>
      <c r="W49" s="6">
        <f t="shared" si="11"/>
        <v>8.6807892230330364</v>
      </c>
      <c r="X49" s="4">
        <f t="shared" si="12"/>
        <v>9.0880136100674456</v>
      </c>
      <c r="Y49" s="47">
        <f t="shared" si="13"/>
        <v>8.3852009342020164</v>
      </c>
      <c r="Z49" s="3">
        <f t="shared" si="14"/>
        <v>-0.40369976644949601</v>
      </c>
      <c r="AA49" s="2">
        <v>6.2473962363516128E-2</v>
      </c>
      <c r="AB49" s="47">
        <f t="shared" si="15"/>
        <v>11.899264313529155</v>
      </c>
      <c r="AC49" s="3">
        <f t="shared" si="16"/>
        <v>0.47481607838228895</v>
      </c>
      <c r="AD49" s="2">
        <v>3.0051873622291891E-2</v>
      </c>
      <c r="AE49" s="4">
        <f t="shared" si="17"/>
        <v>7.4591160619298078</v>
      </c>
      <c r="AF49" s="47">
        <f t="shared" si="18"/>
        <v>8.2056829433764538</v>
      </c>
      <c r="AG49" s="3">
        <f t="shared" si="19"/>
        <v>-0.44857926415588656</v>
      </c>
      <c r="AH49" s="2">
        <v>3.519E-5</v>
      </c>
      <c r="AI49" s="47">
        <f t="shared" si="20"/>
        <v>4.4728485361432204</v>
      </c>
      <c r="AJ49" s="3">
        <f t="shared" si="21"/>
        <v>-1.3817878659641949</v>
      </c>
      <c r="AK49" s="2">
        <v>-0.38076282447081444</v>
      </c>
      <c r="AL49" s="3"/>
    </row>
    <row r="50" spans="1:38" x14ac:dyDescent="0.35">
      <c r="A50" t="s">
        <v>74</v>
      </c>
      <c r="B50" t="s">
        <v>73</v>
      </c>
      <c r="C50" t="s">
        <v>3</v>
      </c>
      <c r="D50" t="s">
        <v>3</v>
      </c>
      <c r="E50" t="s">
        <v>3</v>
      </c>
      <c r="F50" t="s">
        <v>3</v>
      </c>
      <c r="G50" s="9">
        <f t="shared" si="0"/>
        <v>8.975564304376018</v>
      </c>
      <c r="H50" s="4">
        <f t="shared" si="1"/>
        <v>8.9567912371338512</v>
      </c>
      <c r="I50" s="3">
        <f t="shared" si="2"/>
        <v>8.3651075429119182</v>
      </c>
      <c r="J50" s="3">
        <f t="shared" si="3"/>
        <v>-0.40872311427202052</v>
      </c>
      <c r="K50" s="2">
        <v>4.3742388036880471E-2</v>
      </c>
      <c r="L50" s="3">
        <f t="shared" si="4"/>
        <v>11.323526014021585</v>
      </c>
      <c r="M50" s="3">
        <f t="shared" si="5"/>
        <v>0.33088150350539625</v>
      </c>
      <c r="N50" s="8">
        <v>-6.4311799067643616E-2</v>
      </c>
      <c r="O50" s="4">
        <f t="shared" si="6"/>
        <v>9.0318835061025133</v>
      </c>
      <c r="P50" s="3">
        <f t="shared" si="7"/>
        <v>8.5397908125846449</v>
      </c>
      <c r="Q50" s="3">
        <f t="shared" si="8"/>
        <v>-0.365052296853839</v>
      </c>
      <c r="R50" s="2">
        <v>2.0014799999999999E-3</v>
      </c>
      <c r="S50" s="3">
        <f t="shared" si="9"/>
        <v>11.000254280173982</v>
      </c>
      <c r="T50" s="3">
        <f t="shared" si="10"/>
        <v>0.25006357004349533</v>
      </c>
      <c r="U50" s="2">
        <v>-5.1646811793460201E-2</v>
      </c>
      <c r="V50" s="3"/>
      <c r="W50" s="6">
        <f t="shared" si="11"/>
        <v>8.6670792036820892</v>
      </c>
      <c r="X50" s="4">
        <f t="shared" si="12"/>
        <v>8.6998737688069365</v>
      </c>
      <c r="Y50" s="47">
        <f t="shared" si="13"/>
        <v>8.3563558288525108</v>
      </c>
      <c r="Z50" s="3">
        <f t="shared" si="14"/>
        <v>-0.41091104278687224</v>
      </c>
      <c r="AA50" s="2">
        <v>6.098832749072966E-2</v>
      </c>
      <c r="AB50" s="47">
        <f t="shared" si="15"/>
        <v>10.073945528624638</v>
      </c>
      <c r="AC50" s="3">
        <f t="shared" si="16"/>
        <v>1.8486382156159348E-2</v>
      </c>
      <c r="AD50" s="2">
        <v>-4.3794601469623329E-2</v>
      </c>
      <c r="AE50" s="4">
        <f t="shared" si="17"/>
        <v>8.5686955083075453</v>
      </c>
      <c r="AF50" s="47">
        <f t="shared" si="18"/>
        <v>8.3514389495131613</v>
      </c>
      <c r="AG50" s="3">
        <f t="shared" si="19"/>
        <v>-0.41214026262170977</v>
      </c>
      <c r="AH50" s="2">
        <v>2.6091600000000006E-3</v>
      </c>
      <c r="AI50" s="47">
        <f t="shared" si="20"/>
        <v>9.4377217434850778</v>
      </c>
      <c r="AJ50" s="3">
        <f t="shared" si="21"/>
        <v>-0.14056956412873056</v>
      </c>
      <c r="AK50" s="2">
        <v>-0.10389760639539969</v>
      </c>
      <c r="AL50" s="3"/>
    </row>
    <row r="51" spans="1:38" x14ac:dyDescent="0.35">
      <c r="A51" t="s">
        <v>72</v>
      </c>
      <c r="B51" t="s">
        <v>71</v>
      </c>
      <c r="C51" t="s">
        <v>3</v>
      </c>
      <c r="E51" t="s">
        <v>3</v>
      </c>
      <c r="F51" t="s">
        <v>3</v>
      </c>
      <c r="G51" s="9">
        <f t="shared" si="0"/>
        <v>16.235276484693184</v>
      </c>
      <c r="H51" s="4">
        <f t="shared" si="1"/>
        <v>17.310533920512903</v>
      </c>
      <c r="I51" s="3">
        <f t="shared" si="2"/>
        <v>19.027347957058215</v>
      </c>
      <c r="J51" s="3">
        <f t="shared" si="3"/>
        <v>2.2568369892645537</v>
      </c>
      <c r="K51" s="2">
        <v>0.36187147163641159</v>
      </c>
      <c r="L51" s="3">
        <f t="shared" si="4"/>
        <v>10.443277774331641</v>
      </c>
      <c r="M51" s="3">
        <f t="shared" si="5"/>
        <v>0.11081944358290999</v>
      </c>
      <c r="N51" s="8">
        <v>-7.6005611588093602E-2</v>
      </c>
      <c r="O51" s="4">
        <f t="shared" si="6"/>
        <v>13.009504177234028</v>
      </c>
      <c r="P51" s="3">
        <f t="shared" si="7"/>
        <v>13.586357558536559</v>
      </c>
      <c r="Q51" s="3">
        <f t="shared" si="8"/>
        <v>0.89658938963413948</v>
      </c>
      <c r="R51" s="2">
        <v>0.10398786</v>
      </c>
      <c r="S51" s="3">
        <f t="shared" si="9"/>
        <v>10.702090652023907</v>
      </c>
      <c r="T51" s="3">
        <f t="shared" si="10"/>
        <v>0.17552266300597688</v>
      </c>
      <c r="U51" s="2">
        <v>-6.132919585669816E-2</v>
      </c>
      <c r="V51" s="3"/>
      <c r="W51" s="6">
        <f t="shared" si="11"/>
        <v>15.81249165045184</v>
      </c>
      <c r="X51" s="4">
        <f t="shared" si="12"/>
        <v>16.072206549104049</v>
      </c>
      <c r="Y51" s="47">
        <f t="shared" si="13"/>
        <v>17.604209156857046</v>
      </c>
      <c r="Z51" s="3">
        <f t="shared" si="14"/>
        <v>1.9010522892142609</v>
      </c>
      <c r="AA51" s="2">
        <v>0.5372886646199786</v>
      </c>
      <c r="AB51" s="47">
        <f t="shared" si="15"/>
        <v>9.9441961180920568</v>
      </c>
      <c r="AC51" s="3">
        <f t="shared" si="16"/>
        <v>-1.3950970476985783E-2</v>
      </c>
      <c r="AD51" s="2">
        <v>-4.904384159815578E-2</v>
      </c>
      <c r="AE51" s="4">
        <f t="shared" si="17"/>
        <v>15.033346954495219</v>
      </c>
      <c r="AF51" s="47">
        <f t="shared" si="18"/>
        <v>16.284205775342727</v>
      </c>
      <c r="AG51" s="3">
        <f t="shared" si="19"/>
        <v>1.571051443835682</v>
      </c>
      <c r="AH51" s="2">
        <v>0.14269741000000002</v>
      </c>
      <c r="AI51" s="47">
        <f t="shared" si="20"/>
        <v>10.029911671105177</v>
      </c>
      <c r="AJ51" s="3">
        <f t="shared" si="21"/>
        <v>7.4779177762940661E-3</v>
      </c>
      <c r="AK51" s="2">
        <v>-7.0874246763546478E-2</v>
      </c>
      <c r="AL51" s="3"/>
    </row>
    <row r="52" spans="1:38" x14ac:dyDescent="0.35">
      <c r="A52" t="s">
        <v>70</v>
      </c>
      <c r="B52" t="s">
        <v>69</v>
      </c>
      <c r="C52" t="s">
        <v>3</v>
      </c>
      <c r="E52" t="s">
        <v>3</v>
      </c>
      <c r="F52" t="s">
        <v>3</v>
      </c>
      <c r="G52" s="9">
        <f t="shared" si="0"/>
        <v>16.018437093890952</v>
      </c>
      <c r="H52" s="4">
        <f t="shared" si="1"/>
        <v>17.362729116822234</v>
      </c>
      <c r="I52" s="3">
        <f t="shared" si="2"/>
        <v>20</v>
      </c>
      <c r="J52" s="3">
        <f t="shared" si="3"/>
        <v>4.0263934483402721</v>
      </c>
      <c r="K52" s="2">
        <v>0.57306437400484445</v>
      </c>
      <c r="L52" s="3">
        <f t="shared" si="4"/>
        <v>6.8136455841111694</v>
      </c>
      <c r="M52" s="3">
        <f t="shared" si="5"/>
        <v>-0.79658860397220776</v>
      </c>
      <c r="N52" s="8">
        <v>-0.1242240986430394</v>
      </c>
      <c r="O52" s="4">
        <f t="shared" si="6"/>
        <v>11.985561025097105</v>
      </c>
      <c r="P52" s="3">
        <f t="shared" si="7"/>
        <v>12.069629069259612</v>
      </c>
      <c r="Q52" s="3">
        <f t="shared" si="8"/>
        <v>0.51740726731490327</v>
      </c>
      <c r="R52" s="2">
        <v>7.3336200000000004E-2</v>
      </c>
      <c r="S52" s="3">
        <f t="shared" si="9"/>
        <v>11.649288848447076</v>
      </c>
      <c r="T52" s="3">
        <f t="shared" si="10"/>
        <v>0.41232221211176912</v>
      </c>
      <c r="U52" s="2">
        <v>-3.0570458519495691E-2</v>
      </c>
      <c r="V52" s="3"/>
      <c r="W52" s="6">
        <f t="shared" si="11"/>
        <v>16.852972943429627</v>
      </c>
      <c r="X52" s="4">
        <f t="shared" si="12"/>
        <v>18.276320455861981</v>
      </c>
      <c r="Y52" s="47">
        <f t="shared" si="13"/>
        <v>20</v>
      </c>
      <c r="Z52" s="3">
        <f t="shared" si="14"/>
        <v>4.6923644976458574</v>
      </c>
      <c r="AA52" s="2">
        <v>1.1123423116681777</v>
      </c>
      <c r="AB52" s="47">
        <f t="shared" si="15"/>
        <v>11.381602279309913</v>
      </c>
      <c r="AC52" s="3">
        <f t="shared" si="16"/>
        <v>0.34540056982747841</v>
      </c>
      <c r="AD52" s="2">
        <v>9.1089474703534012E-3</v>
      </c>
      <c r="AE52" s="4">
        <f t="shared" si="17"/>
        <v>12.582930406132569</v>
      </c>
      <c r="AF52" s="47">
        <f t="shared" si="18"/>
        <v>13.053895657916575</v>
      </c>
      <c r="AG52" s="3">
        <f t="shared" si="19"/>
        <v>0.7634739144791437</v>
      </c>
      <c r="AH52" s="2">
        <v>8.5651929999999987E-2</v>
      </c>
      <c r="AI52" s="47">
        <f t="shared" si="20"/>
        <v>10.699069398996535</v>
      </c>
      <c r="AJ52" s="3">
        <f t="shared" si="21"/>
        <v>0.17476734974913377</v>
      </c>
      <c r="AK52" s="2">
        <v>-3.3558792265025672E-2</v>
      </c>
      <c r="AL52" s="3"/>
    </row>
    <row r="53" spans="1:38" x14ac:dyDescent="0.35">
      <c r="A53" t="s">
        <v>68</v>
      </c>
      <c r="B53" t="s">
        <v>67</v>
      </c>
      <c r="C53" t="s">
        <v>3</v>
      </c>
      <c r="D53" t="s">
        <v>3</v>
      </c>
      <c r="E53" t="s">
        <v>2</v>
      </c>
      <c r="G53" s="9">
        <f t="shared" si="0"/>
        <v>7.0436806856331229</v>
      </c>
      <c r="H53" s="4">
        <f t="shared" si="1"/>
        <v>6.7771688599607671</v>
      </c>
      <c r="I53" s="3">
        <f t="shared" si="2"/>
        <v>7.2117487355264354</v>
      </c>
      <c r="J53" s="3">
        <f t="shared" si="3"/>
        <v>-0.69706281611839116</v>
      </c>
      <c r="K53" s="2">
        <v>9.3296411653900485E-3</v>
      </c>
      <c r="L53" s="3">
        <f t="shared" si="4"/>
        <v>5.0388493576980959</v>
      </c>
      <c r="M53" s="3">
        <f t="shared" si="5"/>
        <v>-1.240287660575476</v>
      </c>
      <c r="N53" s="8">
        <v>-0.1478016911878276</v>
      </c>
      <c r="O53" s="4">
        <f t="shared" si="6"/>
        <v>7.8432161626501902</v>
      </c>
      <c r="P53" s="3">
        <f t="shared" si="7"/>
        <v>8.4437764599703513</v>
      </c>
      <c r="Q53" s="3">
        <f t="shared" si="8"/>
        <v>-0.38905588500741223</v>
      </c>
      <c r="R53" s="2">
        <v>6.1119999999999998E-5</v>
      </c>
      <c r="S53" s="3">
        <f t="shared" si="9"/>
        <v>5.4409749733695465</v>
      </c>
      <c r="T53" s="3">
        <f t="shared" si="10"/>
        <v>-1.1397562566576134</v>
      </c>
      <c r="U53" s="2">
        <v>-0.23217546210958528</v>
      </c>
      <c r="V53" s="3"/>
      <c r="W53" s="6">
        <f t="shared" si="11"/>
        <v>7.8533419350440496</v>
      </c>
      <c r="X53" s="4">
        <f t="shared" si="12"/>
        <v>7.418818092222943</v>
      </c>
      <c r="Y53" s="47">
        <f t="shared" si="13"/>
        <v>7.5752210989370816</v>
      </c>
      <c r="Z53" s="3">
        <f t="shared" si="14"/>
        <v>-0.60619472526572959</v>
      </c>
      <c r="AA53" s="2">
        <v>2.0756857331550093E-2</v>
      </c>
      <c r="AB53" s="47">
        <f t="shared" si="15"/>
        <v>6.7932060653663884</v>
      </c>
      <c r="AC53" s="3">
        <f t="shared" si="16"/>
        <v>-0.80169848365840291</v>
      </c>
      <c r="AD53" s="2">
        <v>-0.17652267453837045</v>
      </c>
      <c r="AE53" s="4">
        <f t="shared" si="17"/>
        <v>9.1569134635073688</v>
      </c>
      <c r="AF53" s="47">
        <f t="shared" si="18"/>
        <v>8.2166589402487862</v>
      </c>
      <c r="AG53" s="3">
        <f t="shared" si="19"/>
        <v>-0.44583526493780329</v>
      </c>
      <c r="AH53" s="2">
        <v>2.2901999999999997E-4</v>
      </c>
      <c r="AI53" s="47">
        <f t="shared" si="20"/>
        <v>12.917931556541701</v>
      </c>
      <c r="AJ53" s="3">
        <f t="shared" si="21"/>
        <v>0.72948288913542525</v>
      </c>
      <c r="AK53" s="2">
        <v>9.0175637492331928E-2</v>
      </c>
      <c r="AL53" s="3"/>
    </row>
    <row r="54" spans="1:38" x14ac:dyDescent="0.35">
      <c r="A54" t="s">
        <v>66</v>
      </c>
      <c r="B54" t="s">
        <v>65</v>
      </c>
      <c r="C54" t="s">
        <v>3</v>
      </c>
      <c r="E54" t="s">
        <v>3</v>
      </c>
      <c r="F54" t="s">
        <v>64</v>
      </c>
      <c r="G54" s="9">
        <f t="shared" si="0"/>
        <v>7.6067001115134705</v>
      </c>
      <c r="H54" s="4">
        <f t="shared" si="1"/>
        <v>7.4648235692280975</v>
      </c>
      <c r="I54" s="3">
        <f t="shared" si="2"/>
        <v>7.0260580125652083</v>
      </c>
      <c r="J54" s="3">
        <f t="shared" si="3"/>
        <v>-0.74348549685869791</v>
      </c>
      <c r="K54" s="2">
        <v>3.7891902625748521E-3</v>
      </c>
      <c r="L54" s="3">
        <f t="shared" si="4"/>
        <v>9.2198857958796552</v>
      </c>
      <c r="M54" s="3">
        <f t="shared" si="5"/>
        <v>-0.19502855103008637</v>
      </c>
      <c r="N54" s="8">
        <v>-9.2257977443524375E-2</v>
      </c>
      <c r="O54" s="4">
        <f t="shared" si="6"/>
        <v>8.0323297383695902</v>
      </c>
      <c r="P54" s="3">
        <f t="shared" si="7"/>
        <v>8.5123387714462169</v>
      </c>
      <c r="Q54" s="3">
        <f t="shared" si="8"/>
        <v>-0.37191530713844567</v>
      </c>
      <c r="R54" s="2">
        <v>1.4467000000000002E-3</v>
      </c>
      <c r="S54" s="3">
        <f t="shared" si="9"/>
        <v>6.1122936060630835</v>
      </c>
      <c r="T54" s="3">
        <f t="shared" si="10"/>
        <v>-0.97192659848422902</v>
      </c>
      <c r="U54" s="2">
        <v>-0.21037546969979681</v>
      </c>
      <c r="V54" s="3"/>
      <c r="W54" s="6">
        <f t="shared" si="11"/>
        <v>8.0906693418206856</v>
      </c>
      <c r="X54" s="4">
        <f t="shared" si="12"/>
        <v>7.8333635465277265</v>
      </c>
      <c r="Y54" s="47">
        <f t="shared" si="13"/>
        <v>7.2915754374673316</v>
      </c>
      <c r="Z54" s="3">
        <f t="shared" si="14"/>
        <v>-0.67710614063316721</v>
      </c>
      <c r="AA54" s="2">
        <v>6.1480049426203441E-3</v>
      </c>
      <c r="AB54" s="47">
        <f t="shared" si="15"/>
        <v>10.000515982769301</v>
      </c>
      <c r="AC54" s="3">
        <f t="shared" si="16"/>
        <v>1.2899569232520134E-4</v>
      </c>
      <c r="AD54" s="2">
        <v>-4.676532262466826E-2</v>
      </c>
      <c r="AE54" s="4">
        <f t="shared" si="17"/>
        <v>8.8625867276995685</v>
      </c>
      <c r="AF54" s="47">
        <f t="shared" si="18"/>
        <v>8.4705593489386306</v>
      </c>
      <c r="AG54" s="3">
        <f t="shared" si="19"/>
        <v>-0.38236016276534235</v>
      </c>
      <c r="AH54" s="2">
        <v>4.7127599999999999E-3</v>
      </c>
      <c r="AI54" s="47">
        <f t="shared" si="20"/>
        <v>10.430696242743322</v>
      </c>
      <c r="AJ54" s="3">
        <f t="shared" si="21"/>
        <v>0.10767406068583053</v>
      </c>
      <c r="AK54" s="2">
        <v>-4.8524570710637649E-2</v>
      </c>
      <c r="AL54" s="3"/>
    </row>
    <row r="55" spans="1:38" x14ac:dyDescent="0.35">
      <c r="A55" t="s">
        <v>63</v>
      </c>
      <c r="B55" t="s">
        <v>62</v>
      </c>
      <c r="C55" t="s">
        <v>3</v>
      </c>
      <c r="D55" t="s">
        <v>3</v>
      </c>
      <c r="E55" t="s">
        <v>3</v>
      </c>
      <c r="F55" t="s">
        <v>3</v>
      </c>
      <c r="G55" s="9">
        <f t="shared" si="0"/>
        <v>9.791933721744698</v>
      </c>
      <c r="H55" s="4">
        <f t="shared" si="1"/>
        <v>10.012569822334916</v>
      </c>
      <c r="I55" s="3">
        <f t="shared" si="2"/>
        <v>9.8969704167005812</v>
      </c>
      <c r="J55" s="3">
        <f t="shared" si="3"/>
        <v>-2.5757395824854683E-2</v>
      </c>
      <c r="K55" s="2">
        <v>8.9448554218610782E-2</v>
      </c>
      <c r="L55" s="3">
        <f t="shared" si="4"/>
        <v>10.474967444872251</v>
      </c>
      <c r="M55" s="3">
        <f t="shared" si="5"/>
        <v>0.11874186121806246</v>
      </c>
      <c r="N55" s="8">
        <v>-7.558462458757742E-2</v>
      </c>
      <c r="O55" s="4">
        <f t="shared" si="6"/>
        <v>9.1300254199740447</v>
      </c>
      <c r="P55" s="3">
        <f t="shared" si="7"/>
        <v>8.4766379555542386</v>
      </c>
      <c r="Q55" s="3">
        <f t="shared" si="8"/>
        <v>-0.38084051111144035</v>
      </c>
      <c r="R55" s="2">
        <v>7.2522000000000005E-4</v>
      </c>
      <c r="S55" s="3">
        <f t="shared" si="9"/>
        <v>11.743575277653267</v>
      </c>
      <c r="T55" s="3">
        <f t="shared" si="10"/>
        <v>0.43589381941331679</v>
      </c>
      <c r="U55" s="2">
        <v>-2.7508658442840672E-2</v>
      </c>
      <c r="V55" s="3"/>
      <c r="W55" s="6">
        <f t="shared" si="11"/>
        <v>9.530015128513547</v>
      </c>
      <c r="X55" s="4">
        <f t="shared" si="12"/>
        <v>9.8351606697682143</v>
      </c>
      <c r="Y55" s="47">
        <f t="shared" si="13"/>
        <v>9.744955584949011</v>
      </c>
      <c r="Z55" s="3">
        <f t="shared" si="14"/>
        <v>-6.3761103762747254E-2</v>
      </c>
      <c r="AA55" s="2">
        <v>0.13250660405806231</v>
      </c>
      <c r="AB55" s="47">
        <f t="shared" si="15"/>
        <v>10.195981009045029</v>
      </c>
      <c r="AC55" s="3">
        <f t="shared" si="16"/>
        <v>4.8995252261257484E-2</v>
      </c>
      <c r="AD55" s="2">
        <v>-3.8857441922631741E-2</v>
      </c>
      <c r="AE55" s="4">
        <f t="shared" si="17"/>
        <v>8.6145785047495487</v>
      </c>
      <c r="AF55" s="47">
        <f t="shared" si="18"/>
        <v>8.2509035068719836</v>
      </c>
      <c r="AG55" s="3">
        <f t="shared" si="19"/>
        <v>-0.43727412328200393</v>
      </c>
      <c r="AH55" s="2">
        <v>8.3376000000000001E-4</v>
      </c>
      <c r="AI55" s="47">
        <f t="shared" si="20"/>
        <v>10.069278496259804</v>
      </c>
      <c r="AJ55" s="3">
        <f t="shared" si="21"/>
        <v>1.731962406495071E-2</v>
      </c>
      <c r="AK55" s="2">
        <v>-6.8678963183040342E-2</v>
      </c>
      <c r="AL55" s="3"/>
    </row>
    <row r="56" spans="1:38" x14ac:dyDescent="0.35">
      <c r="A56" t="s">
        <v>61</v>
      </c>
      <c r="B56" t="s">
        <v>60</v>
      </c>
      <c r="C56" t="s">
        <v>3</v>
      </c>
      <c r="E56" t="s">
        <v>3</v>
      </c>
      <c r="F56" s="32"/>
      <c r="G56" s="9">
        <f t="shared" si="0"/>
        <v>6.0110906276087848</v>
      </c>
      <c r="H56" s="4">
        <f t="shared" si="1"/>
        <v>5.7630704999058953</v>
      </c>
      <c r="I56" s="3">
        <f t="shared" si="2"/>
        <v>7.2038381248823686</v>
      </c>
      <c r="J56" s="3">
        <f t="shared" si="3"/>
        <v>-0.69904046877940773</v>
      </c>
      <c r="K56" s="2">
        <v>9.0936124118486707E-3</v>
      </c>
      <c r="L56" s="3">
        <f t="shared" si="4"/>
        <v>0</v>
      </c>
      <c r="M56" s="3">
        <f t="shared" si="5"/>
        <v>-3.4066928965398495</v>
      </c>
      <c r="N56" s="8">
        <v>-0.26292165635407194</v>
      </c>
      <c r="O56" s="4">
        <f t="shared" si="6"/>
        <v>6.7551510107174524</v>
      </c>
      <c r="P56" s="3">
        <f t="shared" si="7"/>
        <v>8.4439387633968153</v>
      </c>
      <c r="Q56" s="3">
        <f t="shared" si="8"/>
        <v>-0.38901530915079607</v>
      </c>
      <c r="R56" s="2">
        <v>6.4400000000000007E-5</v>
      </c>
      <c r="S56" s="3">
        <f t="shared" si="9"/>
        <v>0</v>
      </c>
      <c r="T56" s="3">
        <f t="shared" si="10"/>
        <v>-2.5139895338697373</v>
      </c>
      <c r="U56" s="2">
        <v>-0.41067951996539787</v>
      </c>
      <c r="V56" s="1"/>
      <c r="W56" s="6">
        <f t="shared" si="11"/>
        <v>7.5767265983858882</v>
      </c>
      <c r="X56" s="4">
        <f t="shared" si="12"/>
        <v>7.3465812356293059</v>
      </c>
      <c r="Y56" s="47">
        <f t="shared" si="13"/>
        <v>7.9837798879390931</v>
      </c>
      <c r="Z56" s="3">
        <f t="shared" si="14"/>
        <v>-0.50405502801522684</v>
      </c>
      <c r="AA56" s="2">
        <v>4.1799220573784261E-2</v>
      </c>
      <c r="AB56" s="47">
        <f t="shared" si="15"/>
        <v>4.797786626390157</v>
      </c>
      <c r="AC56" s="3">
        <f t="shared" si="16"/>
        <v>-1.3005533434024608</v>
      </c>
      <c r="AD56" s="2">
        <v>-0.25725087013735992</v>
      </c>
      <c r="AE56" s="4">
        <f t="shared" si="17"/>
        <v>8.2671626866556345</v>
      </c>
      <c r="AF56" s="47">
        <f t="shared" si="18"/>
        <v>8.2549942359338289</v>
      </c>
      <c r="AG56" s="3">
        <f t="shared" si="19"/>
        <v>-0.43625144101654284</v>
      </c>
      <c r="AH56" s="2">
        <v>9.0600000000000001E-4</v>
      </c>
      <c r="AI56" s="47">
        <f t="shared" si="20"/>
        <v>8.3158364895428551</v>
      </c>
      <c r="AJ56" s="3">
        <f t="shared" si="21"/>
        <v>-0.42104087761428627</v>
      </c>
      <c r="AK56" s="2">
        <v>-0.16645932600366409</v>
      </c>
      <c r="AL56" s="1"/>
    </row>
    <row r="57" spans="1:38" x14ac:dyDescent="0.35">
      <c r="A57" t="s">
        <v>59</v>
      </c>
      <c r="B57" t="s">
        <v>58</v>
      </c>
      <c r="C57" t="s">
        <v>3</v>
      </c>
      <c r="E57" t="s">
        <v>3</v>
      </c>
      <c r="F57" t="s">
        <v>3</v>
      </c>
      <c r="G57" s="9">
        <f t="shared" si="0"/>
        <v>8.6893895351890116</v>
      </c>
      <c r="H57" s="4">
        <f t="shared" si="1"/>
        <v>8.7798328052292227</v>
      </c>
      <c r="I57" s="3">
        <f t="shared" si="2"/>
        <v>7.5581921434935335</v>
      </c>
      <c r="J57" s="3">
        <f t="shared" si="3"/>
        <v>-0.61045196412661662</v>
      </c>
      <c r="K57" s="2">
        <v>1.966646716205802E-2</v>
      </c>
      <c r="L57" s="3">
        <f t="shared" si="4"/>
        <v>13.666395452171981</v>
      </c>
      <c r="M57" s="3">
        <f t="shared" si="5"/>
        <v>0.9165988630429952</v>
      </c>
      <c r="N57" s="8">
        <v>-3.3187538053190524E-2</v>
      </c>
      <c r="O57" s="4">
        <f t="shared" si="6"/>
        <v>8.4180597250683782</v>
      </c>
      <c r="P57" s="3">
        <f t="shared" si="7"/>
        <v>8.4479117335525604</v>
      </c>
      <c r="Q57" s="3">
        <f t="shared" si="8"/>
        <v>-0.38802206661185973</v>
      </c>
      <c r="R57" s="2">
        <v>1.4469000000000003E-4</v>
      </c>
      <c r="S57" s="3">
        <f t="shared" si="9"/>
        <v>8.2986516911316475</v>
      </c>
      <c r="T57" s="3">
        <f t="shared" si="10"/>
        <v>-0.42533707721708824</v>
      </c>
      <c r="U57" s="2">
        <v>-0.13937700885217019</v>
      </c>
      <c r="V57" s="3"/>
      <c r="W57" s="6">
        <f t="shared" si="11"/>
        <v>6.9077286239197955</v>
      </c>
      <c r="X57" s="4">
        <f t="shared" si="12"/>
        <v>6.3868306392541117</v>
      </c>
      <c r="Y57" s="47">
        <f t="shared" si="13"/>
        <v>7.624243958836816</v>
      </c>
      <c r="Z57" s="3">
        <f t="shared" si="14"/>
        <v>-0.5939390102907961</v>
      </c>
      <c r="AA57" s="2">
        <v>2.3281724873142208E-2</v>
      </c>
      <c r="AB57" s="47">
        <f t="shared" si="15"/>
        <v>1.4371773609232932</v>
      </c>
      <c r="AC57" s="3">
        <f t="shared" si="16"/>
        <v>-2.1407056597691767</v>
      </c>
      <c r="AD57" s="2">
        <v>-0.39321021623532926</v>
      </c>
      <c r="AE57" s="4">
        <f t="shared" si="17"/>
        <v>8.4704225779168461</v>
      </c>
      <c r="AF57" s="47">
        <f t="shared" si="18"/>
        <v>8.2210441293206209</v>
      </c>
      <c r="AG57" s="3">
        <f t="shared" si="19"/>
        <v>-0.444738967669845</v>
      </c>
      <c r="AH57" s="2">
        <v>3.0645999999999999E-4</v>
      </c>
      <c r="AI57" s="47">
        <f t="shared" si="20"/>
        <v>9.4679363723017396</v>
      </c>
      <c r="AJ57" s="3">
        <f t="shared" si="21"/>
        <v>-0.13301590692456519</v>
      </c>
      <c r="AK57" s="2">
        <v>-0.10221269331765537</v>
      </c>
      <c r="AL57" s="3"/>
    </row>
    <row r="58" spans="1:38" x14ac:dyDescent="0.35">
      <c r="A58" t="s">
        <v>57</v>
      </c>
      <c r="B58" t="s">
        <v>56</v>
      </c>
      <c r="C58" t="s">
        <v>3</v>
      </c>
      <c r="D58" t="s">
        <v>3</v>
      </c>
      <c r="E58" t="s">
        <v>3</v>
      </c>
      <c r="F58" s="32"/>
      <c r="G58" s="9">
        <f t="shared" si="0"/>
        <v>8.5867704541181844</v>
      </c>
      <c r="H58" s="4">
        <f t="shared" si="1"/>
        <v>8.7256854805395623</v>
      </c>
      <c r="I58" s="3">
        <f t="shared" si="2"/>
        <v>9.2498307725614399</v>
      </c>
      <c r="J58" s="3">
        <f t="shared" si="3"/>
        <v>-0.18754230685963991</v>
      </c>
      <c r="K58" s="2">
        <v>7.0139859802213544E-2</v>
      </c>
      <c r="L58" s="3">
        <f t="shared" si="4"/>
        <v>6.6291043124520481</v>
      </c>
      <c r="M58" s="3">
        <f t="shared" si="5"/>
        <v>-0.84272392188698786</v>
      </c>
      <c r="N58" s="8">
        <v>-0.12667566961559518</v>
      </c>
      <c r="O58" s="4">
        <f t="shared" si="6"/>
        <v>8.170025374854049</v>
      </c>
      <c r="P58" s="3">
        <f t="shared" si="7"/>
        <v>8.4952444599503441</v>
      </c>
      <c r="Q58" s="3">
        <f t="shared" si="8"/>
        <v>-0.3761888850124141</v>
      </c>
      <c r="R58" s="2">
        <v>1.1012400000000001E-3</v>
      </c>
      <c r="S58" s="3">
        <f t="shared" si="9"/>
        <v>6.8691490344688653</v>
      </c>
      <c r="T58" s="3">
        <f t="shared" si="10"/>
        <v>-0.78271274138278368</v>
      </c>
      <c r="U58" s="2">
        <v>-0.18579780748244945</v>
      </c>
      <c r="V58" s="3"/>
      <c r="W58" s="6">
        <f t="shared" si="11"/>
        <v>11.11809328084739</v>
      </c>
      <c r="X58" s="4">
        <f t="shared" si="12"/>
        <v>11.88231925161587</v>
      </c>
      <c r="Y58" s="47">
        <f t="shared" si="13"/>
        <v>9.8528990645198373</v>
      </c>
      <c r="Z58" s="3">
        <f t="shared" si="14"/>
        <v>-3.6775233870040815E-2</v>
      </c>
      <c r="AA58" s="2">
        <v>0.1380661121824826</v>
      </c>
      <c r="AB58" s="47">
        <f t="shared" si="15"/>
        <v>20</v>
      </c>
      <c r="AC58" s="3">
        <f t="shared" si="16"/>
        <v>4.3726914331310915</v>
      </c>
      <c r="AD58" s="2">
        <v>0.66083342844183468</v>
      </c>
      <c r="AE58" s="4">
        <f t="shared" si="17"/>
        <v>8.825415368541945</v>
      </c>
      <c r="AF58" s="47">
        <f t="shared" si="18"/>
        <v>8.3779686638746522</v>
      </c>
      <c r="AG58" s="3">
        <f t="shared" si="19"/>
        <v>-0.405507834031337</v>
      </c>
      <c r="AH58" s="2">
        <v>3.0776599999999999E-3</v>
      </c>
      <c r="AI58" s="47">
        <f t="shared" si="20"/>
        <v>10.615202187211114</v>
      </c>
      <c r="AJ58" s="3">
        <f t="shared" si="21"/>
        <v>0.15380054680277844</v>
      </c>
      <c r="AK58" s="2">
        <v>-3.8235631513611312E-2</v>
      </c>
      <c r="AL58" s="3"/>
    </row>
    <row r="59" spans="1:38" x14ac:dyDescent="0.35">
      <c r="A59" t="s">
        <v>55</v>
      </c>
      <c r="B59" t="s">
        <v>54</v>
      </c>
      <c r="C59" t="s">
        <v>3</v>
      </c>
      <c r="D59" t="s">
        <v>3</v>
      </c>
      <c r="E59" t="s">
        <v>3</v>
      </c>
      <c r="F59" s="32"/>
      <c r="G59" s="9">
        <f t="shared" si="0"/>
        <v>8.3360924899561688</v>
      </c>
      <c r="H59" s="4">
        <f t="shared" si="1"/>
        <v>8.6333603969968475</v>
      </c>
      <c r="I59" s="3">
        <f t="shared" si="2"/>
        <v>7.8397704766832508</v>
      </c>
      <c r="J59" s="3">
        <f t="shared" si="3"/>
        <v>-0.54005738082918719</v>
      </c>
      <c r="K59" s="2">
        <v>2.8067915039774138E-2</v>
      </c>
      <c r="L59" s="3">
        <f t="shared" si="4"/>
        <v>11.807720078251236</v>
      </c>
      <c r="M59" s="3">
        <f t="shared" si="5"/>
        <v>0.45193001956280904</v>
      </c>
      <c r="N59" s="8">
        <v>-5.7879437882109586E-2</v>
      </c>
      <c r="O59" s="4">
        <f t="shared" si="6"/>
        <v>7.4442887688341353</v>
      </c>
      <c r="P59" s="3">
        <f t="shared" si="7"/>
        <v>8.4479636904421298</v>
      </c>
      <c r="Q59" s="3">
        <f t="shared" si="8"/>
        <v>-0.38800907738946744</v>
      </c>
      <c r="R59" s="2">
        <v>1.4574E-4</v>
      </c>
      <c r="S59" s="3">
        <f t="shared" si="9"/>
        <v>3.4295890824021518</v>
      </c>
      <c r="T59" s="3">
        <f t="shared" si="10"/>
        <v>-1.6426027293994621</v>
      </c>
      <c r="U59" s="2">
        <v>-0.29749198249322539</v>
      </c>
      <c r="V59" s="3"/>
      <c r="W59" s="6">
        <f t="shared" si="11"/>
        <v>8.7192657603060226</v>
      </c>
      <c r="X59" s="4">
        <f t="shared" si="12"/>
        <v>8.7361467298469009</v>
      </c>
      <c r="Y59" s="47">
        <f t="shared" si="13"/>
        <v>7.9064452643784691</v>
      </c>
      <c r="Z59" s="3">
        <f t="shared" si="14"/>
        <v>-0.52338868390538262</v>
      </c>
      <c r="AA59" s="2">
        <v>3.7816187326258022E-2</v>
      </c>
      <c r="AB59" s="47">
        <f t="shared" si="15"/>
        <v>12.054952591720621</v>
      </c>
      <c r="AC59" s="3">
        <f t="shared" si="16"/>
        <v>0.51373814793015504</v>
      </c>
      <c r="AD59" s="2">
        <v>3.6350516167720226E-2</v>
      </c>
      <c r="AE59" s="4">
        <f t="shared" si="17"/>
        <v>8.6686228516833861</v>
      </c>
      <c r="AF59" s="47">
        <f t="shared" si="18"/>
        <v>8.2519233577911955</v>
      </c>
      <c r="AG59" s="3">
        <f t="shared" si="19"/>
        <v>-0.43701916055220108</v>
      </c>
      <c r="AH59" s="2">
        <v>8.5177000000000007E-4</v>
      </c>
      <c r="AI59" s="47">
        <f t="shared" si="20"/>
        <v>10.335420827252149</v>
      </c>
      <c r="AJ59" s="3">
        <f t="shared" si="21"/>
        <v>8.3855206813037195E-2</v>
      </c>
      <c r="AK59" s="2">
        <v>-5.383758628738633E-2</v>
      </c>
      <c r="AL59" s="3"/>
    </row>
    <row r="60" spans="1:38" x14ac:dyDescent="0.35">
      <c r="A60" t="s">
        <v>53</v>
      </c>
      <c r="B60" t="s">
        <v>52</v>
      </c>
      <c r="C60" t="s">
        <v>3</v>
      </c>
      <c r="D60" t="s">
        <v>3</v>
      </c>
      <c r="E60" t="s">
        <v>3</v>
      </c>
      <c r="F60" s="32"/>
      <c r="G60" s="9">
        <f t="shared" si="0"/>
        <v>8.706116960764632</v>
      </c>
      <c r="H60" s="4">
        <f t="shared" si="1"/>
        <v>8.577746283387464</v>
      </c>
      <c r="I60" s="3">
        <f t="shared" si="2"/>
        <v>7.5260051525588647</v>
      </c>
      <c r="J60" s="3">
        <f t="shared" si="3"/>
        <v>-0.61849871186028371</v>
      </c>
      <c r="K60" s="2">
        <v>1.8706104467901667E-2</v>
      </c>
      <c r="L60" s="3">
        <f t="shared" si="4"/>
        <v>12.784710806701854</v>
      </c>
      <c r="M60" s="3">
        <f t="shared" si="5"/>
        <v>0.69617770167546367</v>
      </c>
      <c r="N60" s="8">
        <v>-4.4900432758800735E-2</v>
      </c>
      <c r="O60" s="4">
        <f t="shared" si="6"/>
        <v>9.0912289928961307</v>
      </c>
      <c r="P60" s="3">
        <f t="shared" si="7"/>
        <v>8.4452658908046754</v>
      </c>
      <c r="Q60" s="3">
        <f t="shared" si="8"/>
        <v>-0.38868352729883099</v>
      </c>
      <c r="R60" s="2">
        <v>9.1220000000000011E-5</v>
      </c>
      <c r="S60" s="3">
        <f t="shared" si="9"/>
        <v>11.675081401261952</v>
      </c>
      <c r="T60" s="3">
        <f t="shared" si="10"/>
        <v>0.41877035031548793</v>
      </c>
      <c r="U60" s="2">
        <v>-2.9732886868404584E-2</v>
      </c>
      <c r="V60" s="3"/>
      <c r="W60" s="6">
        <f t="shared" si="11"/>
        <v>7.9571069587562349</v>
      </c>
      <c r="X60" s="4">
        <f t="shared" si="12"/>
        <v>7.7293283132764428</v>
      </c>
      <c r="Y60" s="47">
        <f t="shared" si="13"/>
        <v>7.6291888160944854</v>
      </c>
      <c r="Z60" s="3">
        <f t="shared" si="14"/>
        <v>-0.59270279597637876</v>
      </c>
      <c r="AA60" s="2">
        <v>2.3536404212805999E-2</v>
      </c>
      <c r="AB60" s="47">
        <f t="shared" si="15"/>
        <v>8.1298863020042713</v>
      </c>
      <c r="AC60" s="3">
        <f t="shared" si="16"/>
        <v>-0.46752842449893228</v>
      </c>
      <c r="AD60" s="2">
        <v>-0.12244492953455832</v>
      </c>
      <c r="AE60" s="4">
        <f t="shared" si="17"/>
        <v>8.6404428951956138</v>
      </c>
      <c r="AF60" s="47">
        <f t="shared" si="18"/>
        <v>8.2096972260895509</v>
      </c>
      <c r="AG60" s="3">
        <f t="shared" si="19"/>
        <v>-0.44757569347761211</v>
      </c>
      <c r="AH60" s="2">
        <v>1.0608E-4</v>
      </c>
      <c r="AI60" s="47">
        <f t="shared" si="20"/>
        <v>10.363425571619862</v>
      </c>
      <c r="AJ60" s="3">
        <f t="shared" si="21"/>
        <v>9.0856392904965319E-2</v>
      </c>
      <c r="AK60" s="2">
        <v>-5.2275906999172617E-2</v>
      </c>
      <c r="AL60" s="3"/>
    </row>
    <row r="61" spans="1:38" x14ac:dyDescent="0.35">
      <c r="A61" t="s">
        <v>51</v>
      </c>
      <c r="B61" t="s">
        <v>50</v>
      </c>
      <c r="C61" t="s">
        <v>3</v>
      </c>
      <c r="D61" t="s">
        <v>3</v>
      </c>
      <c r="E61" t="s">
        <v>3</v>
      </c>
      <c r="F61" s="32"/>
      <c r="G61" s="9">
        <f t="shared" si="0"/>
        <v>7.5913053953516485</v>
      </c>
      <c r="H61" s="4">
        <f t="shared" si="1"/>
        <v>7.7199818140982002</v>
      </c>
      <c r="I61" s="3">
        <f t="shared" si="2"/>
        <v>7.9142353032808135</v>
      </c>
      <c r="J61" s="3">
        <f t="shared" si="3"/>
        <v>-0.52144117417979652</v>
      </c>
      <c r="K61" s="2">
        <v>3.0289720788446835E-2</v>
      </c>
      <c r="L61" s="3">
        <f t="shared" si="4"/>
        <v>6.9429678573677442</v>
      </c>
      <c r="M61" s="3">
        <f t="shared" si="5"/>
        <v>-0.76425803565806405</v>
      </c>
      <c r="N61" s="8">
        <v>-0.12250609416431024</v>
      </c>
      <c r="O61" s="4">
        <f t="shared" si="6"/>
        <v>7.2052761391119944</v>
      </c>
      <c r="P61" s="3">
        <f t="shared" si="7"/>
        <v>8.4795990034321775</v>
      </c>
      <c r="Q61" s="3">
        <f t="shared" si="8"/>
        <v>-0.38010024914195539</v>
      </c>
      <c r="R61" s="2">
        <v>7.8506000000000008E-4</v>
      </c>
      <c r="S61" s="3">
        <f t="shared" si="9"/>
        <v>2.10798468183126</v>
      </c>
      <c r="T61" s="3">
        <f t="shared" si="10"/>
        <v>-1.973003829542185</v>
      </c>
      <c r="U61" s="2">
        <v>-0.34040895887088085</v>
      </c>
      <c r="V61" s="3"/>
      <c r="W61" s="6">
        <f t="shared" si="11"/>
        <v>8.791289170026312</v>
      </c>
      <c r="X61" s="4">
        <f t="shared" si="12"/>
        <v>8.779921826703001</v>
      </c>
      <c r="Y61" s="47">
        <f t="shared" si="13"/>
        <v>8.3026125170303118</v>
      </c>
      <c r="Z61" s="3">
        <f t="shared" si="14"/>
        <v>-0.42434687074242222</v>
      </c>
      <c r="AA61" s="2">
        <v>5.822033835514942E-2</v>
      </c>
      <c r="AB61" s="47">
        <f t="shared" si="15"/>
        <v>10.689159065393758</v>
      </c>
      <c r="AC61" s="3">
        <f t="shared" si="16"/>
        <v>0.17228976634843945</v>
      </c>
      <c r="AD61" s="2">
        <v>-1.8905058067698377E-2</v>
      </c>
      <c r="AE61" s="4">
        <f t="shared" si="17"/>
        <v>8.8253911999962469</v>
      </c>
      <c r="AF61" s="47">
        <f t="shared" si="18"/>
        <v>8.5597739367342385</v>
      </c>
      <c r="AG61" s="3">
        <f t="shared" si="19"/>
        <v>-0.36005651581644055</v>
      </c>
      <c r="AH61" s="2">
        <v>6.2882400000000005E-3</v>
      </c>
      <c r="AI61" s="47">
        <f t="shared" si="20"/>
        <v>9.887860253044277</v>
      </c>
      <c r="AJ61" s="3">
        <f t="shared" si="21"/>
        <v>-2.8034936738930604E-2</v>
      </c>
      <c r="AK61" s="2">
        <v>-7.8795717302047708E-2</v>
      </c>
      <c r="AL61" s="3"/>
    </row>
    <row r="62" spans="1:38" x14ac:dyDescent="0.35">
      <c r="A62" t="s">
        <v>49</v>
      </c>
      <c r="B62" t="s">
        <v>48</v>
      </c>
      <c r="C62" t="s">
        <v>3</v>
      </c>
      <c r="D62" t="s">
        <v>3</v>
      </c>
      <c r="E62" t="s">
        <v>3</v>
      </c>
      <c r="F62" t="s">
        <v>3</v>
      </c>
      <c r="G62" s="9">
        <f t="shared" si="0"/>
        <v>10.890611379756509</v>
      </c>
      <c r="H62" s="4">
        <f t="shared" si="1"/>
        <v>11.492853770714994</v>
      </c>
      <c r="I62" s="3">
        <f t="shared" si="2"/>
        <v>12.481132347231714</v>
      </c>
      <c r="J62" s="3">
        <f t="shared" si="3"/>
        <v>0.62028308680792865</v>
      </c>
      <c r="K62" s="2">
        <v>0.16655214923246306</v>
      </c>
      <c r="L62" s="3">
        <f t="shared" si="4"/>
        <v>7.5397394646481075</v>
      </c>
      <c r="M62" s="3">
        <f t="shared" si="5"/>
        <v>-0.61506513383797323</v>
      </c>
      <c r="N62" s="8">
        <v>-0.11457817681281146</v>
      </c>
      <c r="O62" s="4">
        <f t="shared" si="6"/>
        <v>9.0838842068810521</v>
      </c>
      <c r="P62" s="3">
        <f t="shared" si="7"/>
        <v>8.4788894207689154</v>
      </c>
      <c r="Q62" s="3">
        <f t="shared" si="8"/>
        <v>-0.38027764480777115</v>
      </c>
      <c r="R62" s="2">
        <v>7.7072000000000002E-4</v>
      </c>
      <c r="S62" s="3">
        <f t="shared" si="9"/>
        <v>11.503863351329594</v>
      </c>
      <c r="T62" s="3">
        <f t="shared" si="10"/>
        <v>0.37596583783239862</v>
      </c>
      <c r="U62" s="2">
        <v>-3.5292917541124069E-2</v>
      </c>
      <c r="V62" s="3"/>
      <c r="W62" s="6">
        <f t="shared" si="11"/>
        <v>11.717340068907838</v>
      </c>
      <c r="X62" s="4">
        <f t="shared" si="12"/>
        <v>12.718333789353368</v>
      </c>
      <c r="Y62" s="47">
        <f t="shared" si="13"/>
        <v>13.114568668909801</v>
      </c>
      <c r="Z62" s="3">
        <f t="shared" si="14"/>
        <v>0.77864216722745005</v>
      </c>
      <c r="AA62" s="2">
        <v>0.3060547552841979</v>
      </c>
      <c r="AB62" s="47">
        <f t="shared" si="15"/>
        <v>11.133394271127639</v>
      </c>
      <c r="AC62" s="3">
        <f t="shared" si="16"/>
        <v>0.2833485677819097</v>
      </c>
      <c r="AD62" s="2">
        <v>-9.3274313483315829E-4</v>
      </c>
      <c r="AE62" s="4">
        <f t="shared" si="17"/>
        <v>8.714358907571242</v>
      </c>
      <c r="AF62" s="47">
        <f t="shared" si="18"/>
        <v>8.2559229175037938</v>
      </c>
      <c r="AG62" s="3">
        <f t="shared" si="19"/>
        <v>-0.43601927062405166</v>
      </c>
      <c r="AH62" s="2">
        <v>9.2239999999999987E-4</v>
      </c>
      <c r="AI62" s="47">
        <f t="shared" si="20"/>
        <v>10.548102867841035</v>
      </c>
      <c r="AJ62" s="3">
        <f t="shared" si="21"/>
        <v>0.13702571696025875</v>
      </c>
      <c r="AK62" s="2">
        <v>-4.1977412403934378E-2</v>
      </c>
      <c r="AL62" s="3"/>
    </row>
    <row r="63" spans="1:38" x14ac:dyDescent="0.35">
      <c r="A63" t="s">
        <v>47</v>
      </c>
      <c r="B63" t="s">
        <v>46</v>
      </c>
      <c r="C63" t="s">
        <v>3</v>
      </c>
      <c r="E63" t="s">
        <v>3</v>
      </c>
      <c r="F63" s="32"/>
      <c r="G63" s="9">
        <f t="shared" si="0"/>
        <v>10.49949654899709</v>
      </c>
      <c r="H63" s="4">
        <f t="shared" si="1"/>
        <v>11.009026860104601</v>
      </c>
      <c r="I63" s="3">
        <f t="shared" si="2"/>
        <v>10.822791073486092</v>
      </c>
      <c r="J63" s="3">
        <f t="shared" si="3"/>
        <v>0.20569776837152309</v>
      </c>
      <c r="K63" s="2">
        <v>0.11707224920957325</v>
      </c>
      <c r="L63" s="3">
        <f t="shared" si="4"/>
        <v>11.753970006578628</v>
      </c>
      <c r="M63" s="3">
        <f t="shared" si="5"/>
        <v>0.4384925016446572</v>
      </c>
      <c r="N63" s="8">
        <v>-5.8593490160500528E-2</v>
      </c>
      <c r="O63" s="4">
        <f t="shared" si="6"/>
        <v>8.970905615674555</v>
      </c>
      <c r="P63" s="3">
        <f t="shared" si="7"/>
        <v>8.4619118885676929</v>
      </c>
      <c r="Q63" s="3">
        <f t="shared" si="8"/>
        <v>-0.38452202785807676</v>
      </c>
      <c r="R63" s="2">
        <v>4.2761999999999997E-4</v>
      </c>
      <c r="S63" s="3">
        <f t="shared" si="9"/>
        <v>11.006880524102</v>
      </c>
      <c r="T63" s="3">
        <f t="shared" si="10"/>
        <v>0.25172013102549978</v>
      </c>
      <c r="U63" s="2">
        <v>-5.1431635183872282E-2</v>
      </c>
      <c r="V63" s="1"/>
      <c r="W63" s="6">
        <f t="shared" si="11"/>
        <v>9.4784653010578523</v>
      </c>
      <c r="X63" s="4">
        <f t="shared" si="12"/>
        <v>9.8843917958487246</v>
      </c>
      <c r="Y63" s="47">
        <f t="shared" si="13"/>
        <v>10.246376692047839</v>
      </c>
      <c r="Z63" s="3">
        <f t="shared" si="14"/>
        <v>6.1594173011959678E-2</v>
      </c>
      <c r="AA63" s="2">
        <v>0.15833173707911402</v>
      </c>
      <c r="AB63" s="47">
        <f t="shared" si="15"/>
        <v>8.4364522110522557</v>
      </c>
      <c r="AC63" s="3">
        <f t="shared" si="16"/>
        <v>-0.3908869472369359</v>
      </c>
      <c r="AD63" s="2">
        <v>-0.11004226762488722</v>
      </c>
      <c r="AE63" s="4">
        <f t="shared" si="17"/>
        <v>8.2606858166852373</v>
      </c>
      <c r="AF63" s="47">
        <f t="shared" si="18"/>
        <v>8.2352212462630803</v>
      </c>
      <c r="AG63" s="3">
        <f t="shared" si="19"/>
        <v>-0.44119468843422982</v>
      </c>
      <c r="AH63" s="2">
        <v>5.5681999999999997E-4</v>
      </c>
      <c r="AI63" s="47">
        <f t="shared" si="20"/>
        <v>8.3625440983738635</v>
      </c>
      <c r="AJ63" s="3">
        <f t="shared" si="21"/>
        <v>-0.4093639754065343</v>
      </c>
      <c r="AK63" s="2">
        <v>-0.16385468500585265</v>
      </c>
      <c r="AL63" s="1"/>
    </row>
    <row r="64" spans="1:38" x14ac:dyDescent="0.35">
      <c r="A64" t="s">
        <v>45</v>
      </c>
      <c r="B64" t="s">
        <v>44</v>
      </c>
      <c r="C64" t="s">
        <v>3</v>
      </c>
      <c r="E64" t="s">
        <v>3</v>
      </c>
      <c r="G64" s="9">
        <f t="shared" si="0"/>
        <v>8.8568853403528998</v>
      </c>
      <c r="H64" s="4">
        <f t="shared" si="1"/>
        <v>8.7232957838055061</v>
      </c>
      <c r="I64" s="3">
        <f t="shared" si="2"/>
        <v>7.1684364315016325</v>
      </c>
      <c r="J64" s="3">
        <f t="shared" si="3"/>
        <v>-0.70789089212459189</v>
      </c>
      <c r="K64" s="2">
        <v>8.0373326961762689E-3</v>
      </c>
      <c r="L64" s="3">
        <f t="shared" si="4"/>
        <v>14.942733193021002</v>
      </c>
      <c r="M64" s="3">
        <f t="shared" si="5"/>
        <v>1.2356832982552508</v>
      </c>
      <c r="N64" s="8">
        <v>-1.6231804907367531E-2</v>
      </c>
      <c r="O64" s="4">
        <f t="shared" si="6"/>
        <v>9.2576540099950826</v>
      </c>
      <c r="P64" s="3">
        <f t="shared" si="7"/>
        <v>8.4621484161221137</v>
      </c>
      <c r="Q64" s="3">
        <f t="shared" si="8"/>
        <v>-0.38446289596947153</v>
      </c>
      <c r="R64" s="2">
        <v>4.3239999999999999E-4</v>
      </c>
      <c r="S64" s="3">
        <f t="shared" si="9"/>
        <v>12.439676385486962</v>
      </c>
      <c r="T64" s="3">
        <f t="shared" si="10"/>
        <v>0.60991909637174047</v>
      </c>
      <c r="U64" s="2">
        <v>-4.9038950291795391E-3</v>
      </c>
      <c r="V64" s="1"/>
      <c r="W64" s="6">
        <f t="shared" si="11"/>
        <v>7.9580675501222959</v>
      </c>
      <c r="X64" s="4">
        <f t="shared" si="12"/>
        <v>7.6416437072779528</v>
      </c>
      <c r="Y64" s="47">
        <f t="shared" si="13"/>
        <v>7.3415646261508911</v>
      </c>
      <c r="Z64" s="3">
        <f t="shared" si="14"/>
        <v>-0.66460884346227711</v>
      </c>
      <c r="AA64" s="2">
        <v>8.72264216688254E-3</v>
      </c>
      <c r="AB64" s="47">
        <f t="shared" si="15"/>
        <v>8.8419600317861988</v>
      </c>
      <c r="AC64" s="3">
        <f t="shared" si="16"/>
        <v>-0.28950999205345029</v>
      </c>
      <c r="AD64" s="2">
        <v>-9.3636737023298444E-2</v>
      </c>
      <c r="AE64" s="4">
        <f t="shared" si="17"/>
        <v>8.9073390786553279</v>
      </c>
      <c r="AF64" s="47">
        <f t="shared" si="18"/>
        <v>8.2287850299678258</v>
      </c>
      <c r="AG64" s="3">
        <f t="shared" si="19"/>
        <v>-0.44280374250804366</v>
      </c>
      <c r="AH64" s="2">
        <v>4.4316000000000001E-4</v>
      </c>
      <c r="AI64" s="47">
        <f t="shared" si="20"/>
        <v>11.621555273405335</v>
      </c>
      <c r="AJ64" s="3">
        <f t="shared" si="21"/>
        <v>0.40538881835133389</v>
      </c>
      <c r="AK64" s="2">
        <v>1.7883458548550113E-2</v>
      </c>
      <c r="AL64" s="1"/>
    </row>
    <row r="65" spans="1:38" x14ac:dyDescent="0.35">
      <c r="A65" t="s">
        <v>43</v>
      </c>
      <c r="B65" t="s">
        <v>42</v>
      </c>
      <c r="C65" t="s">
        <v>3</v>
      </c>
      <c r="D65" t="s">
        <v>3</v>
      </c>
      <c r="E65" t="s">
        <v>3</v>
      </c>
      <c r="F65" t="s">
        <v>3</v>
      </c>
      <c r="G65" s="9">
        <f t="shared" si="0"/>
        <v>9.6490152015726096</v>
      </c>
      <c r="H65" s="4">
        <f t="shared" si="1"/>
        <v>9.7005849916861386</v>
      </c>
      <c r="I65" s="3">
        <f t="shared" si="2"/>
        <v>9.6819654959467663</v>
      </c>
      <c r="J65" s="3">
        <f t="shared" si="3"/>
        <v>-7.9508626013308561E-2</v>
      </c>
      <c r="K65" s="2">
        <v>8.3033456101140907E-2</v>
      </c>
      <c r="L65" s="3">
        <f t="shared" si="4"/>
        <v>9.7750629746436264</v>
      </c>
      <c r="M65" s="3">
        <f t="shared" si="5"/>
        <v>-5.6234256339093486E-2</v>
      </c>
      <c r="N65" s="8">
        <v>-8.4882628591494869E-2</v>
      </c>
      <c r="O65" s="4">
        <f t="shared" si="6"/>
        <v>9.4943058312320225</v>
      </c>
      <c r="P65" s="3">
        <f t="shared" si="7"/>
        <v>8.7373279377626325</v>
      </c>
      <c r="Q65" s="3">
        <f t="shared" si="8"/>
        <v>-0.31566801555934193</v>
      </c>
      <c r="R65" s="2">
        <v>5.9935200000000004E-3</v>
      </c>
      <c r="S65" s="3">
        <f t="shared" si="9"/>
        <v>12.522217405109576</v>
      </c>
      <c r="T65" s="3">
        <f t="shared" si="10"/>
        <v>0.6305543512773939</v>
      </c>
      <c r="U65" s="2">
        <v>-2.2235082297703546E-3</v>
      </c>
      <c r="V65" s="3"/>
      <c r="W65" s="6">
        <f t="shared" si="11"/>
        <v>9.6574715029438067</v>
      </c>
      <c r="X65" s="4">
        <f t="shared" si="12"/>
        <v>9.8977330465553521</v>
      </c>
      <c r="Y65" s="47">
        <f t="shared" si="13"/>
        <v>9.6842607993806631</v>
      </c>
      <c r="Z65" s="3">
        <f t="shared" si="14"/>
        <v>-7.8934800154834325E-2</v>
      </c>
      <c r="AA65" s="2">
        <v>0.12938058704602243</v>
      </c>
      <c r="AB65" s="47">
        <f t="shared" si="15"/>
        <v>10.751622035254099</v>
      </c>
      <c r="AC65" s="3">
        <f t="shared" si="16"/>
        <v>0.18790550881352497</v>
      </c>
      <c r="AD65" s="2">
        <v>-1.6378008992158355E-2</v>
      </c>
      <c r="AE65" s="4">
        <f t="shared" si="17"/>
        <v>8.936686872109167</v>
      </c>
      <c r="AF65" s="47">
        <f t="shared" si="18"/>
        <v>8.546883383527728</v>
      </c>
      <c r="AG65" s="3">
        <f t="shared" si="19"/>
        <v>-0.36327915411806799</v>
      </c>
      <c r="AH65" s="2">
        <v>6.0606000000000011E-3</v>
      </c>
      <c r="AI65" s="47">
        <f t="shared" si="20"/>
        <v>10.495900826434927</v>
      </c>
      <c r="AJ65" s="3">
        <f t="shared" si="21"/>
        <v>0.12397520660873163</v>
      </c>
      <c r="AK65" s="2">
        <v>-4.4888449398093999E-2</v>
      </c>
      <c r="AL65" s="3"/>
    </row>
    <row r="66" spans="1:38" x14ac:dyDescent="0.35">
      <c r="A66" t="s">
        <v>41</v>
      </c>
      <c r="B66" t="s">
        <v>40</v>
      </c>
      <c r="C66" t="s">
        <v>3</v>
      </c>
      <c r="E66" t="s">
        <v>3</v>
      </c>
      <c r="F66" t="s">
        <v>3</v>
      </c>
      <c r="G66" s="9">
        <f t="shared" si="0"/>
        <v>11.032181373746864</v>
      </c>
      <c r="H66" s="4">
        <f t="shared" si="1"/>
        <v>9.8241567173140769</v>
      </c>
      <c r="I66" s="3">
        <f t="shared" si="2"/>
        <v>10.28515299439432</v>
      </c>
      <c r="J66" s="3">
        <f t="shared" si="3"/>
        <v>7.1288248598580142E-2</v>
      </c>
      <c r="K66" s="2">
        <v>0.10103075110353263</v>
      </c>
      <c r="L66" s="3">
        <f t="shared" si="4"/>
        <v>7.9801716089931016</v>
      </c>
      <c r="M66" s="3">
        <f t="shared" si="5"/>
        <v>-0.5049570977517247</v>
      </c>
      <c r="N66" s="8">
        <v>-0.1087271785469538</v>
      </c>
      <c r="O66" s="4">
        <f t="shared" si="6"/>
        <v>14.656255343045226</v>
      </c>
      <c r="P66" s="3">
        <f t="shared" si="7"/>
        <v>15.451392169971687</v>
      </c>
      <c r="Q66" s="3">
        <f t="shared" si="8"/>
        <v>1.3628480424929217</v>
      </c>
      <c r="R66" s="2">
        <v>0.14167846000000003</v>
      </c>
      <c r="S66" s="3">
        <f t="shared" si="9"/>
        <v>11.475708035339377</v>
      </c>
      <c r="T66" s="3">
        <f t="shared" si="10"/>
        <v>0.36892700883484431</v>
      </c>
      <c r="U66" s="2">
        <v>-3.6207216124524377E-2</v>
      </c>
      <c r="V66" s="3"/>
      <c r="W66" s="6">
        <f t="shared" si="11"/>
        <v>12.30260591328695</v>
      </c>
      <c r="X66" s="4">
        <f t="shared" si="12"/>
        <v>10.903465208403587</v>
      </c>
      <c r="Y66" s="47">
        <f t="shared" si="13"/>
        <v>10.660075856046738</v>
      </c>
      <c r="Z66" s="3">
        <f t="shared" si="14"/>
        <v>0.16501896401168478</v>
      </c>
      <c r="AA66" s="2">
        <v>0.17963884958338233</v>
      </c>
      <c r="AB66" s="47">
        <f t="shared" si="15"/>
        <v>11.877022617830978</v>
      </c>
      <c r="AC66" s="3">
        <f t="shared" si="16"/>
        <v>0.46925565445774448</v>
      </c>
      <c r="AD66" s="2">
        <v>2.9152046786036889E-2</v>
      </c>
      <c r="AE66" s="4">
        <f t="shared" si="17"/>
        <v>16.500028027937038</v>
      </c>
      <c r="AF66" s="47">
        <f t="shared" si="18"/>
        <v>17.85104957299389</v>
      </c>
      <c r="AG66" s="3">
        <f t="shared" si="19"/>
        <v>1.9627623932484726</v>
      </c>
      <c r="AH66" s="2">
        <v>0.17036700000000002</v>
      </c>
      <c r="AI66" s="47">
        <f t="shared" si="20"/>
        <v>11.095941847709618</v>
      </c>
      <c r="AJ66" s="3">
        <f t="shared" si="21"/>
        <v>0.27398546192740436</v>
      </c>
      <c r="AK66" s="2">
        <v>-1.1427275009240567E-2</v>
      </c>
      <c r="AL66" s="3"/>
    </row>
    <row r="67" spans="1:38" x14ac:dyDescent="0.35">
      <c r="A67" s="16" t="s">
        <v>37</v>
      </c>
      <c r="B67" s="31"/>
      <c r="C67" s="31"/>
      <c r="D67" s="31"/>
      <c r="E67" s="31"/>
      <c r="F67" s="31"/>
      <c r="G67" s="14" t="str">
        <f t="shared" si="0"/>
        <v>ND</v>
      </c>
      <c r="H67" s="6" t="str">
        <f t="shared" si="1"/>
        <v>ND</v>
      </c>
      <c r="I67" s="11" t="str">
        <f t="shared" si="2"/>
        <v>ND</v>
      </c>
      <c r="J67" s="11" t="str">
        <f t="shared" si="3"/>
        <v>ND</v>
      </c>
      <c r="K67" s="10" t="s">
        <v>0</v>
      </c>
      <c r="L67" s="11" t="str">
        <f t="shared" si="4"/>
        <v>ND</v>
      </c>
      <c r="M67" s="11" t="str">
        <f t="shared" si="5"/>
        <v>ND</v>
      </c>
      <c r="N67" s="73" t="s">
        <v>0</v>
      </c>
      <c r="O67" s="6" t="str">
        <f t="shared" si="6"/>
        <v>ND</v>
      </c>
      <c r="P67" s="11" t="str">
        <f t="shared" si="7"/>
        <v>ND</v>
      </c>
      <c r="Q67" s="11" t="str">
        <f t="shared" si="8"/>
        <v>ND</v>
      </c>
      <c r="R67" s="10" t="s">
        <v>0</v>
      </c>
      <c r="S67" s="11" t="str">
        <f t="shared" si="9"/>
        <v>ND</v>
      </c>
      <c r="T67" s="11" t="str">
        <f t="shared" si="10"/>
        <v>ND</v>
      </c>
      <c r="U67" s="12" t="s">
        <v>0</v>
      </c>
      <c r="V67" s="3"/>
      <c r="W67" s="14" t="str">
        <f t="shared" si="11"/>
        <v>ND</v>
      </c>
      <c r="X67" s="6" t="str">
        <f t="shared" si="12"/>
        <v>ND</v>
      </c>
      <c r="Y67" s="9" t="str">
        <f t="shared" si="13"/>
        <v>ND</v>
      </c>
      <c r="Z67" s="11" t="str">
        <f t="shared" si="14"/>
        <v>ND</v>
      </c>
      <c r="AA67" s="10" t="s">
        <v>0</v>
      </c>
      <c r="AB67" s="9" t="str">
        <f t="shared" si="15"/>
        <v>ND</v>
      </c>
      <c r="AC67" s="11" t="str">
        <f t="shared" si="16"/>
        <v>ND</v>
      </c>
      <c r="AD67" s="12" t="s">
        <v>0</v>
      </c>
      <c r="AE67" s="6" t="str">
        <f t="shared" si="17"/>
        <v>ND</v>
      </c>
      <c r="AF67" s="9" t="str">
        <f t="shared" si="18"/>
        <v>ND</v>
      </c>
      <c r="AG67" s="11" t="str">
        <f t="shared" si="19"/>
        <v>ND</v>
      </c>
      <c r="AH67" s="10" t="s">
        <v>0</v>
      </c>
      <c r="AI67" s="9" t="str">
        <f t="shared" si="20"/>
        <v>ND</v>
      </c>
      <c r="AJ67" s="11" t="str">
        <f t="shared" si="21"/>
        <v>ND</v>
      </c>
      <c r="AK67" s="12" t="s">
        <v>0</v>
      </c>
      <c r="AL67" s="3"/>
    </row>
    <row r="68" spans="1:38" x14ac:dyDescent="0.35">
      <c r="A68" t="s">
        <v>39</v>
      </c>
      <c r="B68" t="s">
        <v>38</v>
      </c>
      <c r="D68" t="s">
        <v>3</v>
      </c>
      <c r="E68" t="s">
        <v>3</v>
      </c>
      <c r="F68" t="s">
        <v>3</v>
      </c>
      <c r="G68" s="9" t="str">
        <f t="shared" si="0"/>
        <v>ND</v>
      </c>
      <c r="H68" s="4" t="str">
        <f t="shared" si="1"/>
        <v>ND</v>
      </c>
      <c r="I68" s="3" t="str">
        <f t="shared" si="2"/>
        <v>ND</v>
      </c>
      <c r="J68" s="3" t="str">
        <f t="shared" si="3"/>
        <v>ND</v>
      </c>
      <c r="K68" s="2" t="s">
        <v>0</v>
      </c>
      <c r="L68" s="3" t="str">
        <f t="shared" si="4"/>
        <v>ND</v>
      </c>
      <c r="M68" s="3" t="str">
        <f t="shared" si="5"/>
        <v>ND</v>
      </c>
      <c r="N68" s="8" t="s">
        <v>0</v>
      </c>
      <c r="O68" s="4">
        <f t="shared" si="6"/>
        <v>11.554773582306714</v>
      </c>
      <c r="P68" s="3">
        <f t="shared" si="7"/>
        <v>11.665299564974996</v>
      </c>
      <c r="Q68" s="3">
        <f t="shared" si="8"/>
        <v>0.41632489124374888</v>
      </c>
      <c r="R68" s="2">
        <v>6.516508E-2</v>
      </c>
      <c r="S68" s="3">
        <f t="shared" si="9"/>
        <v>11.112669651633587</v>
      </c>
      <c r="T68" s="3">
        <f t="shared" si="10"/>
        <v>0.27816741290839647</v>
      </c>
      <c r="U68" s="2">
        <v>-4.7996303487545688E-2</v>
      </c>
      <c r="V68" s="1"/>
      <c r="W68" s="6" t="str">
        <f t="shared" si="11"/>
        <v>ND</v>
      </c>
      <c r="X68" s="4" t="str">
        <f t="shared" si="12"/>
        <v>ND</v>
      </c>
      <c r="Y68" s="47" t="str">
        <f t="shared" si="13"/>
        <v>ND</v>
      </c>
      <c r="Z68" s="3" t="str">
        <f t="shared" si="14"/>
        <v>ND</v>
      </c>
      <c r="AA68" s="2" t="s">
        <v>0</v>
      </c>
      <c r="AB68" s="47" t="str">
        <f t="shared" si="15"/>
        <v>ND</v>
      </c>
      <c r="AC68" s="3" t="str">
        <f t="shared" si="16"/>
        <v>ND</v>
      </c>
      <c r="AD68" s="2" t="s">
        <v>0</v>
      </c>
      <c r="AE68" s="4">
        <f t="shared" si="17"/>
        <v>12.459050173279957</v>
      </c>
      <c r="AF68" s="47">
        <f t="shared" si="18"/>
        <v>12.922633313233067</v>
      </c>
      <c r="AG68" s="3">
        <f t="shared" si="19"/>
        <v>0.73065832830826682</v>
      </c>
      <c r="AH68" s="2">
        <v>8.3333909999999997E-2</v>
      </c>
      <c r="AI68" s="47">
        <f t="shared" si="20"/>
        <v>10.604717613467518</v>
      </c>
      <c r="AJ68" s="3">
        <f t="shared" si="21"/>
        <v>0.1511794033668796</v>
      </c>
      <c r="AK68" s="2">
        <v>-3.882030179112328E-2</v>
      </c>
      <c r="AL68" s="1"/>
    </row>
    <row r="69" spans="1:38" x14ac:dyDescent="0.35">
      <c r="A69" t="s">
        <v>36</v>
      </c>
      <c r="B69" t="s">
        <v>9</v>
      </c>
      <c r="G69" s="9">
        <f t="shared" si="0"/>
        <v>12.678861588768243</v>
      </c>
      <c r="H69" s="4">
        <f t="shared" si="1"/>
        <v>10.831917794012607</v>
      </c>
      <c r="I69" s="3">
        <f t="shared" si="2"/>
        <v>10.780773084528134</v>
      </c>
      <c r="J69" s="3">
        <f t="shared" si="3"/>
        <v>0.19519327113203347</v>
      </c>
      <c r="K69" s="2">
        <v>0.11581855919671671</v>
      </c>
      <c r="L69" s="3">
        <f t="shared" si="4"/>
        <v>11.0364966319505</v>
      </c>
      <c r="M69" s="3">
        <f t="shared" si="5"/>
        <v>0.25912415798762528</v>
      </c>
      <c r="N69" s="8">
        <v>-6.8124891364178208E-2</v>
      </c>
      <c r="O69" s="4">
        <f t="shared" si="6"/>
        <v>18.219692973035148</v>
      </c>
      <c r="P69" s="3">
        <f t="shared" si="7"/>
        <v>20</v>
      </c>
      <c r="Q69" s="3">
        <f t="shared" si="8"/>
        <v>2.6725381662904586</v>
      </c>
      <c r="R69" s="2">
        <v>0.24754889538461539</v>
      </c>
      <c r="S69" s="3">
        <f t="shared" si="9"/>
        <v>11.098464865175742</v>
      </c>
      <c r="T69" s="3">
        <f t="shared" si="10"/>
        <v>0.27461621629393579</v>
      </c>
      <c r="U69" s="2">
        <v>-4.8457581071516764E-2</v>
      </c>
      <c r="V69" s="3"/>
      <c r="W69" s="6">
        <f t="shared" si="11"/>
        <v>12.243998262302384</v>
      </c>
      <c r="X69" s="4">
        <f t="shared" si="12"/>
        <v>10.280432019425659</v>
      </c>
      <c r="Y69" s="47">
        <f t="shared" si="13"/>
        <v>10.372203240758767</v>
      </c>
      <c r="Z69" s="3">
        <f t="shared" si="14"/>
        <v>9.3050810189691607E-2</v>
      </c>
      <c r="AA69" s="2">
        <v>0.16481229266808944</v>
      </c>
      <c r="AB69" s="47">
        <f t="shared" si="15"/>
        <v>9.9133471340932271</v>
      </c>
      <c r="AC69" s="3">
        <f t="shared" si="16"/>
        <v>-2.1663216476693187E-2</v>
      </c>
      <c r="AD69" s="2">
        <v>-5.0291891389414367E-2</v>
      </c>
      <c r="AE69" s="4">
        <f t="shared" si="17"/>
        <v>18.134696990932557</v>
      </c>
      <c r="AF69" s="47">
        <f t="shared" si="18"/>
        <v>20</v>
      </c>
      <c r="AG69" s="3">
        <f t="shared" si="19"/>
        <v>4.0433721514774028</v>
      </c>
      <c r="AH69" s="2">
        <v>0.31733664444444448</v>
      </c>
      <c r="AI69" s="47">
        <f t="shared" si="20"/>
        <v>10.673484954662788</v>
      </c>
      <c r="AJ69" s="3">
        <f t="shared" si="21"/>
        <v>0.16837123866569687</v>
      </c>
      <c r="AK69" s="2">
        <v>-3.498550397829292E-2</v>
      </c>
      <c r="AL69" s="3"/>
    </row>
    <row r="70" spans="1:38" x14ac:dyDescent="0.35">
      <c r="A70" t="s">
        <v>35</v>
      </c>
      <c r="B70" t="s">
        <v>7</v>
      </c>
      <c r="G70" s="9">
        <f>AVERAGEIF($F$33:$F67,"&lt;&gt;",G33:G68)</f>
        <v>10.78637766299393</v>
      </c>
      <c r="H70" s="4">
        <f>AVERAGEIF($F$33:$F67,"&lt;&gt;",H33:H68)</f>
        <v>10.973150771658602</v>
      </c>
      <c r="I70" s="3"/>
      <c r="J70" s="3"/>
      <c r="K70" s="2">
        <v>0.10041776868122941</v>
      </c>
      <c r="L70" s="3"/>
      <c r="M70" s="3"/>
      <c r="N70" s="8">
        <v>-8.2828204759566981E-2</v>
      </c>
      <c r="O70" s="4">
        <f>AVERAGEIF($F$33:$F67,"&lt;&gt;",O33:O68)</f>
        <v>10.226058336999913</v>
      </c>
      <c r="P70" s="3"/>
      <c r="Q70" s="3"/>
      <c r="R70" s="2">
        <v>1.9835924545454547E-2</v>
      </c>
      <c r="S70" s="3"/>
      <c r="T70" s="3"/>
      <c r="U70" s="2">
        <v>-0.40079720848193301</v>
      </c>
      <c r="V70" s="3"/>
      <c r="W70" s="6">
        <f>AVERAGEIF($F$33:$F67,"&lt;&gt;",W33:W68)</f>
        <v>10.530208844660608</v>
      </c>
      <c r="X70" s="47">
        <f>AVERAGEIF($F$33:$F67,"&lt;&gt;",X33:X68)</f>
        <v>10.587783256511047</v>
      </c>
      <c r="Y70" s="47"/>
      <c r="Z70" s="3"/>
      <c r="AA70" s="2">
        <v>0.15472379623054391</v>
      </c>
      <c r="AB70" s="47"/>
      <c r="AC70" s="3"/>
      <c r="AD70" s="2">
        <v>-3.6594643451178799E-2</v>
      </c>
      <c r="AE70" s="47">
        <f>AVERAGEIF($F$33:$F67,"&lt;&gt;",AE33:AE68)</f>
        <v>10.357485609109283</v>
      </c>
      <c r="AF70" s="47"/>
      <c r="AG70" s="3"/>
      <c r="AH70" s="2">
        <v>0.25679307499999993</v>
      </c>
      <c r="AI70" s="47"/>
      <c r="AJ70" s="3"/>
      <c r="AK70" s="2">
        <v>7.6696390174677331E-2</v>
      </c>
      <c r="AL70" s="3"/>
    </row>
    <row r="71" spans="1:38" x14ac:dyDescent="0.35">
      <c r="A71" t="s">
        <v>34</v>
      </c>
      <c r="B71" t="s">
        <v>33</v>
      </c>
      <c r="G71" s="9">
        <f>AVERAGEIF($F$33:$F68,"",G33:G68)</f>
        <v>8.2909443404878651</v>
      </c>
      <c r="H71" s="4">
        <f>AVERAGEIF($F$33:$F68,"",H33:H68)</f>
        <v>8.2396759247705553</v>
      </c>
      <c r="I71" s="3"/>
      <c r="J71" s="3"/>
      <c r="K71" s="2">
        <v>2.3266613824699637E-2</v>
      </c>
      <c r="L71" s="3"/>
      <c r="M71" s="3"/>
      <c r="N71" s="8">
        <v>-0.12518196084988664</v>
      </c>
      <c r="O71" s="4">
        <f>AVERAGEIF($F$33:$F68,"",O33:O68)</f>
        <v>8.4447495876397944</v>
      </c>
      <c r="P71" s="3"/>
      <c r="Q71" s="3"/>
      <c r="R71" s="2">
        <v>0.49120245714285704</v>
      </c>
      <c r="S71" s="3"/>
      <c r="T71" s="3"/>
      <c r="U71" s="2">
        <v>-4.6303619347792369E-2</v>
      </c>
      <c r="V71" s="3"/>
      <c r="W71" s="6">
        <f>AVERAGEIF($F$33:$F68,"",W33:W68)</f>
        <v>8.5003292291373302</v>
      </c>
      <c r="X71" s="47">
        <f>AVERAGEIF($F$33:$F68,"",X33:X68)</f>
        <v>8.5321559508129852</v>
      </c>
      <c r="Y71" s="47"/>
      <c r="Z71" s="3"/>
      <c r="AA71" s="2">
        <v>4.5409271283386878E-2</v>
      </c>
      <c r="AB71" s="47"/>
      <c r="AC71" s="3"/>
      <c r="AD71" s="2">
        <v>9.9682906708573604E-3</v>
      </c>
      <c r="AE71" s="47">
        <f>AVERAGEIF($F$33:$F68,"",AE33:AE68)</f>
        <v>8.404849064110353</v>
      </c>
      <c r="AF71" s="47"/>
      <c r="AG71" s="3"/>
      <c r="AH71" s="2">
        <v>0.62260106368627455</v>
      </c>
      <c r="AI71" s="47"/>
      <c r="AJ71" s="3"/>
      <c r="AK71" s="2">
        <v>-3.1808377440857405E-2</v>
      </c>
      <c r="AL71" s="3"/>
    </row>
    <row r="72" spans="1:38" x14ac:dyDescent="0.35">
      <c r="G72" s="1"/>
      <c r="H72" s="1"/>
      <c r="I72" s="1"/>
      <c r="J72" s="1"/>
      <c r="K72" s="8">
        <v>7.6176209469814724E-2</v>
      </c>
      <c r="L72" s="1"/>
      <c r="M72" s="1"/>
      <c r="N72" s="8">
        <v>-8.273945277925232E-2</v>
      </c>
      <c r="O72" s="1"/>
      <c r="P72" s="1"/>
      <c r="Q72" s="1"/>
      <c r="R72" s="8">
        <v>0.73470000000000002</v>
      </c>
      <c r="S72" s="1"/>
      <c r="T72" s="1"/>
      <c r="U72" s="8">
        <v>1.641371167460326E-3</v>
      </c>
      <c r="V72" s="1"/>
      <c r="W72" s="1"/>
      <c r="X72" s="1"/>
      <c r="Y72" s="1"/>
      <c r="Z72" s="1"/>
      <c r="AA72" s="8">
        <v>0.11731560568678719</v>
      </c>
      <c r="AB72" s="1"/>
      <c r="AC72" s="1"/>
      <c r="AD72" s="8">
        <v>-3.7423651389089541E-2</v>
      </c>
      <c r="AE72" s="1"/>
      <c r="AF72" s="1"/>
      <c r="AG72" s="1"/>
      <c r="AH72" s="8">
        <v>0.7286999999999999</v>
      </c>
      <c r="AI72" s="1"/>
      <c r="AJ72" s="1"/>
      <c r="AK72" s="8">
        <v>0</v>
      </c>
      <c r="AL72" s="1"/>
    </row>
    <row r="73" spans="1:38" x14ac:dyDescent="0.35">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x14ac:dyDescent="0.35">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x14ac:dyDescent="0.35">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x14ac:dyDescent="0.35">
      <c r="G76" s="1"/>
      <c r="H76" s="1"/>
      <c r="I76" s="24"/>
      <c r="J76" s="24"/>
      <c r="K76" s="24"/>
      <c r="L76" s="24"/>
      <c r="M76" s="24"/>
      <c r="N76" s="24"/>
      <c r="O76" s="1"/>
      <c r="U76" s="1"/>
      <c r="V76" s="1"/>
      <c r="W76" s="1"/>
      <c r="X76" s="1"/>
      <c r="Y76" s="24"/>
      <c r="Z76" s="24"/>
      <c r="AA76" s="24"/>
      <c r="AB76" s="24"/>
      <c r="AC76" s="24"/>
      <c r="AD76" s="24"/>
      <c r="AE76" s="1"/>
      <c r="AL76" s="1"/>
    </row>
    <row r="77" spans="1:38" x14ac:dyDescent="0.35">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x14ac:dyDescent="0.35">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x14ac:dyDescent="0.35">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x14ac:dyDescent="0.35">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sheetData>
  <mergeCells count="35">
    <mergeCell ref="C31:F31"/>
    <mergeCell ref="I31:K31"/>
    <mergeCell ref="L31:N31"/>
    <mergeCell ref="P31:R31"/>
    <mergeCell ref="S31:U31"/>
    <mergeCell ref="I30:K30"/>
    <mergeCell ref="L30:N30"/>
    <mergeCell ref="P30:R30"/>
    <mergeCell ref="S30:U30"/>
    <mergeCell ref="I29:K29"/>
    <mergeCell ref="L29:N29"/>
    <mergeCell ref="P29:R29"/>
    <mergeCell ref="S29:U29"/>
    <mergeCell ref="AB31:AD31"/>
    <mergeCell ref="AB29:AD29"/>
    <mergeCell ref="Y29:AA29"/>
    <mergeCell ref="O29:O32"/>
    <mergeCell ref="W29:W32"/>
    <mergeCell ref="X29:X32"/>
    <mergeCell ref="AE29:AE32"/>
    <mergeCell ref="G23:U23"/>
    <mergeCell ref="G24:U24"/>
    <mergeCell ref="W23:AK23"/>
    <mergeCell ref="W24:AK24"/>
    <mergeCell ref="AF29:AH29"/>
    <mergeCell ref="AI29:AK29"/>
    <mergeCell ref="Y30:AA30"/>
    <mergeCell ref="AB30:AD30"/>
    <mergeCell ref="AF30:AH30"/>
    <mergeCell ref="AI30:AK30"/>
    <mergeCell ref="Y31:AA31"/>
    <mergeCell ref="AF31:AH31"/>
    <mergeCell ref="AI31:AK31"/>
    <mergeCell ref="G29:G32"/>
    <mergeCell ref="H29:H3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FCEBE-C3E6-0740-B1FD-CD959AA9047E}">
  <sheetPr>
    <tabColor rgb="FFFB8D29"/>
  </sheetPr>
  <dimension ref="A1:BT78"/>
  <sheetViews>
    <sheetView topLeftCell="A45" zoomScale="49" zoomScaleNormal="75" workbookViewId="0">
      <selection activeCell="N37" sqref="N37"/>
    </sheetView>
  </sheetViews>
  <sheetFormatPr defaultColWidth="10.6640625" defaultRowHeight="15.5" x14ac:dyDescent="0.35"/>
  <cols>
    <col min="1" max="1" width="25.83203125" customWidth="1"/>
    <col min="2" max="6" width="10.83203125" customWidth="1"/>
    <col min="7" max="47" width="12.83203125" customWidth="1"/>
    <col min="48" max="48" width="25.83203125" customWidth="1"/>
    <col min="49" max="61" width="12.83203125" customWidth="1"/>
    <col min="62" max="62" width="25.83203125" customWidth="1"/>
    <col min="63" max="74" width="12.83203125" customWidth="1"/>
  </cols>
  <sheetData>
    <row r="1" spans="1:44" s="44" customFormat="1" ht="22" customHeight="1" x14ac:dyDescent="0.35">
      <c r="A1" s="68" t="s">
        <v>236</v>
      </c>
      <c r="B1" s="46"/>
      <c r="C1" s="46"/>
      <c r="D1" s="46"/>
      <c r="E1" s="46"/>
      <c r="F1" s="46"/>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row>
    <row r="2" spans="1:44" x14ac:dyDescent="0.35">
      <c r="A2" s="16" t="s">
        <v>112</v>
      </c>
      <c r="B2" s="16"/>
      <c r="C2" s="16"/>
      <c r="D2" s="16"/>
      <c r="E2" s="16"/>
      <c r="F2" s="16"/>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row>
    <row r="3" spans="1:44" x14ac:dyDescent="0.35">
      <c r="A3" s="43" t="s">
        <v>117</v>
      </c>
      <c r="B3" t="s">
        <v>282</v>
      </c>
    </row>
    <row r="4" spans="1:44" x14ac:dyDescent="0.35">
      <c r="A4" s="43" t="s">
        <v>261</v>
      </c>
      <c r="B4" t="s">
        <v>262</v>
      </c>
    </row>
    <row r="5" spans="1:44" x14ac:dyDescent="0.35">
      <c r="A5" s="149" t="s">
        <v>241</v>
      </c>
      <c r="B5" t="s">
        <v>151</v>
      </c>
    </row>
    <row r="6" spans="1:44" x14ac:dyDescent="0.35">
      <c r="A6" s="138" t="s">
        <v>255</v>
      </c>
      <c r="B6" t="s">
        <v>252</v>
      </c>
    </row>
    <row r="7" spans="1:44" x14ac:dyDescent="0.35">
      <c r="A7" s="36" t="s">
        <v>114</v>
      </c>
      <c r="B7" s="67">
        <v>0.1</v>
      </c>
      <c r="C7" s="32"/>
      <c r="D7" s="32"/>
      <c r="E7" s="32"/>
      <c r="F7" s="32"/>
    </row>
    <row r="8" spans="1:44" x14ac:dyDescent="0.35">
      <c r="A8" s="39" t="s">
        <v>260</v>
      </c>
      <c r="B8" t="s">
        <v>289</v>
      </c>
    </row>
    <row r="9" spans="1:44" x14ac:dyDescent="0.35">
      <c r="A9" s="39" t="s">
        <v>260</v>
      </c>
      <c r="B9" t="s">
        <v>290</v>
      </c>
    </row>
    <row r="10" spans="1:44" x14ac:dyDescent="0.35">
      <c r="A10" s="138" t="s">
        <v>255</v>
      </c>
      <c r="B10" t="s">
        <v>161</v>
      </c>
    </row>
    <row r="11" spans="1:44" x14ac:dyDescent="0.35">
      <c r="A11" s="36" t="s">
        <v>114</v>
      </c>
      <c r="B11" s="38">
        <v>0.3</v>
      </c>
    </row>
    <row r="12" spans="1:44" x14ac:dyDescent="0.35">
      <c r="A12" s="39" t="s">
        <v>260</v>
      </c>
      <c r="B12" t="s">
        <v>159</v>
      </c>
    </row>
    <row r="13" spans="1:44" x14ac:dyDescent="0.35">
      <c r="A13" s="39" t="s">
        <v>260</v>
      </c>
      <c r="B13" t="s">
        <v>160</v>
      </c>
    </row>
    <row r="14" spans="1:44" x14ac:dyDescent="0.35">
      <c r="A14" s="39" t="s">
        <v>260</v>
      </c>
      <c r="B14" t="s">
        <v>291</v>
      </c>
    </row>
    <row r="15" spans="1:44" x14ac:dyDescent="0.35">
      <c r="A15" s="138" t="s">
        <v>255</v>
      </c>
      <c r="B15" t="s">
        <v>153</v>
      </c>
    </row>
    <row r="16" spans="1:44" x14ac:dyDescent="0.35">
      <c r="A16" s="36" t="s">
        <v>114</v>
      </c>
      <c r="B16" s="38">
        <v>0.3</v>
      </c>
    </row>
    <row r="17" spans="1:72" x14ac:dyDescent="0.35">
      <c r="A17" s="39" t="s">
        <v>260</v>
      </c>
      <c r="B17" t="s">
        <v>152</v>
      </c>
    </row>
    <row r="18" spans="1:72" x14ac:dyDescent="0.35">
      <c r="A18" s="138" t="s">
        <v>255</v>
      </c>
      <c r="B18" t="s">
        <v>166</v>
      </c>
    </row>
    <row r="19" spans="1:72" x14ac:dyDescent="0.35">
      <c r="A19" s="36" t="s">
        <v>114</v>
      </c>
      <c r="B19" s="38">
        <v>0.3</v>
      </c>
    </row>
    <row r="20" spans="1:72" x14ac:dyDescent="0.35">
      <c r="A20" s="39" t="s">
        <v>260</v>
      </c>
      <c r="B20" t="s">
        <v>149</v>
      </c>
    </row>
    <row r="21" spans="1:72" x14ac:dyDescent="0.35">
      <c r="A21" s="39" t="s">
        <v>260</v>
      </c>
      <c r="B21" t="s">
        <v>148</v>
      </c>
    </row>
    <row r="22" spans="1:72" x14ac:dyDescent="0.35">
      <c r="A22" s="36" t="s">
        <v>113</v>
      </c>
      <c r="B22" s="24" t="s">
        <v>192</v>
      </c>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row>
    <row r="23" spans="1:72" x14ac:dyDescent="0.35">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row>
    <row r="24" spans="1:72" x14ac:dyDescent="0.35">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row>
    <row r="25" spans="1:72" x14ac:dyDescent="0.35">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row>
    <row r="26" spans="1:72" x14ac:dyDescent="0.35">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row>
    <row r="27" spans="1:72" x14ac:dyDescent="0.35">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row>
    <row r="28" spans="1:72" x14ac:dyDescent="0.35">
      <c r="A28" s="21" t="s">
        <v>110</v>
      </c>
      <c r="B28" s="21"/>
      <c r="C28" s="21"/>
      <c r="D28" s="21"/>
      <c r="E28" s="21"/>
      <c r="F28" s="21"/>
      <c r="G28" s="230" t="s">
        <v>284</v>
      </c>
      <c r="H28" s="250"/>
      <c r="I28" s="250"/>
      <c r="J28" s="250"/>
      <c r="K28" s="250"/>
      <c r="L28" s="250"/>
      <c r="M28" s="250"/>
      <c r="N28" s="250"/>
      <c r="O28" s="250"/>
      <c r="P28" s="250"/>
      <c r="Q28" s="250"/>
      <c r="R28" s="250"/>
      <c r="S28" s="250"/>
      <c r="T28" s="250"/>
      <c r="U28" s="250"/>
      <c r="V28" s="250"/>
      <c r="W28" s="250"/>
      <c r="X28" s="250"/>
      <c r="Y28" s="66"/>
      <c r="Z28" s="230" t="s">
        <v>288</v>
      </c>
      <c r="AA28" s="226"/>
      <c r="AB28" s="226"/>
      <c r="AC28" s="226"/>
      <c r="AD28" s="226"/>
      <c r="AE28" s="226"/>
      <c r="AF28" s="226"/>
      <c r="AG28" s="226"/>
      <c r="AH28" s="226"/>
      <c r="AI28" s="226"/>
      <c r="AJ28" s="226"/>
      <c r="AK28" s="226"/>
      <c r="AL28" s="226"/>
      <c r="AM28" s="226"/>
      <c r="AN28" s="226"/>
      <c r="AO28" s="226"/>
      <c r="AP28" s="226"/>
      <c r="AQ28" s="231"/>
      <c r="AR28" s="66"/>
    </row>
    <row r="29" spans="1:72" x14ac:dyDescent="0.35">
      <c r="B29" s="24"/>
      <c r="C29" s="24"/>
      <c r="D29" s="24"/>
      <c r="E29" s="24"/>
      <c r="F29" s="24"/>
      <c r="G29" s="230"/>
      <c r="H29" s="250"/>
      <c r="I29" s="250"/>
      <c r="J29" s="250"/>
      <c r="K29" s="250"/>
      <c r="L29" s="250"/>
      <c r="M29" s="250"/>
      <c r="N29" s="250"/>
      <c r="O29" s="250"/>
      <c r="P29" s="250"/>
      <c r="Q29" s="250"/>
      <c r="R29" s="250"/>
      <c r="S29" s="250"/>
      <c r="T29" s="250"/>
      <c r="U29" s="250"/>
      <c r="V29" s="250"/>
      <c r="W29" s="250"/>
      <c r="X29" s="250"/>
      <c r="Y29" s="66"/>
      <c r="Z29" s="230"/>
      <c r="AA29" s="226"/>
      <c r="AB29" s="226"/>
      <c r="AC29" s="226"/>
      <c r="AD29" s="226"/>
      <c r="AE29" s="226"/>
      <c r="AF29" s="226"/>
      <c r="AG29" s="226"/>
      <c r="AH29" s="226"/>
      <c r="AI29" s="226"/>
      <c r="AJ29" s="226"/>
      <c r="AK29" s="226"/>
      <c r="AL29" s="226"/>
      <c r="AM29" s="226"/>
      <c r="AN29" s="226"/>
      <c r="AO29" s="226"/>
      <c r="AP29" s="226"/>
      <c r="AQ29" s="231"/>
      <c r="AR29" s="66"/>
    </row>
    <row r="30" spans="1:72" ht="16" customHeight="1" x14ac:dyDescent="0.35">
      <c r="A30" s="135"/>
      <c r="B30" s="135"/>
      <c r="C30" s="135"/>
      <c r="D30" s="135"/>
      <c r="E30" s="135"/>
      <c r="F30" s="135"/>
      <c r="G30" s="232" t="s">
        <v>272</v>
      </c>
      <c r="H30" s="224"/>
      <c r="I30" s="233" t="s">
        <v>313</v>
      </c>
      <c r="J30" s="234"/>
      <c r="K30" s="234"/>
      <c r="L30" s="235"/>
      <c r="M30" s="233" t="s">
        <v>314</v>
      </c>
      <c r="N30" s="234"/>
      <c r="O30" s="234"/>
      <c r="P30" s="235"/>
      <c r="Q30" s="233" t="s">
        <v>315</v>
      </c>
      <c r="R30" s="234"/>
      <c r="S30" s="234"/>
      <c r="T30" s="235"/>
      <c r="U30" s="233" t="s">
        <v>316</v>
      </c>
      <c r="V30" s="234"/>
      <c r="W30" s="234"/>
      <c r="X30" s="235"/>
      <c r="Y30" s="61"/>
      <c r="Z30" s="232" t="s">
        <v>272</v>
      </c>
      <c r="AA30" s="224"/>
      <c r="AB30" s="233" t="s">
        <v>313</v>
      </c>
      <c r="AC30" s="234"/>
      <c r="AD30" s="234"/>
      <c r="AE30" s="235"/>
      <c r="AF30" s="233" t="s">
        <v>314</v>
      </c>
      <c r="AG30" s="234"/>
      <c r="AH30" s="234"/>
      <c r="AI30" s="235"/>
      <c r="AJ30" s="233" t="s">
        <v>315</v>
      </c>
      <c r="AK30" s="234"/>
      <c r="AL30" s="234"/>
      <c r="AM30" s="235"/>
      <c r="AN30" s="233" t="s">
        <v>316</v>
      </c>
      <c r="AO30" s="234"/>
      <c r="AP30" s="234"/>
      <c r="AQ30" s="235"/>
      <c r="AR30" s="61"/>
    </row>
    <row r="31" spans="1:72" ht="16" customHeight="1" x14ac:dyDescent="0.35">
      <c r="A31" s="34"/>
      <c r="B31" s="34"/>
      <c r="C31" s="34"/>
      <c r="D31" s="34"/>
      <c r="E31" s="34"/>
      <c r="F31" s="34"/>
      <c r="G31" s="232"/>
      <c r="H31" s="224"/>
      <c r="I31" s="233"/>
      <c r="J31" s="234"/>
      <c r="K31" s="234"/>
      <c r="L31" s="235"/>
      <c r="M31" s="233"/>
      <c r="N31" s="234"/>
      <c r="O31" s="234"/>
      <c r="P31" s="235"/>
      <c r="Q31" s="233"/>
      <c r="R31" s="234"/>
      <c r="S31" s="234"/>
      <c r="T31" s="235"/>
      <c r="U31" s="233"/>
      <c r="V31" s="234"/>
      <c r="W31" s="234"/>
      <c r="X31" s="235"/>
      <c r="Y31" s="61"/>
      <c r="Z31" s="232"/>
      <c r="AA31" s="224"/>
      <c r="AB31" s="233"/>
      <c r="AC31" s="234"/>
      <c r="AD31" s="234"/>
      <c r="AE31" s="235"/>
      <c r="AF31" s="233"/>
      <c r="AG31" s="234"/>
      <c r="AH31" s="234"/>
      <c r="AI31" s="235"/>
      <c r="AJ31" s="233"/>
      <c r="AK31" s="234"/>
      <c r="AL31" s="234"/>
      <c r="AM31" s="235"/>
      <c r="AN31" s="233"/>
      <c r="AO31" s="234"/>
      <c r="AP31" s="234"/>
      <c r="AQ31" s="235"/>
      <c r="AR31" s="61"/>
      <c r="AT31" s="250" t="s">
        <v>322</v>
      </c>
      <c r="AU31" s="250"/>
      <c r="AV31" s="250"/>
      <c r="AW31" s="250"/>
      <c r="AX31" s="250"/>
      <c r="AY31" s="250"/>
      <c r="AZ31" s="250"/>
      <c r="BA31" s="250"/>
      <c r="BB31" s="250"/>
      <c r="BC31" s="250"/>
      <c r="BD31" s="250"/>
      <c r="BE31" s="250"/>
      <c r="BF31" s="250"/>
      <c r="BI31" s="250" t="s">
        <v>323</v>
      </c>
      <c r="BJ31" s="250"/>
      <c r="BK31" s="250"/>
      <c r="BL31" s="250"/>
      <c r="BM31" s="250"/>
      <c r="BN31" s="250"/>
      <c r="BO31" s="250"/>
      <c r="BP31" s="250"/>
      <c r="BQ31" s="250"/>
      <c r="BR31" s="250"/>
      <c r="BS31" s="250"/>
      <c r="BT31" s="250"/>
    </row>
    <row r="32" spans="1:72" x14ac:dyDescent="0.35">
      <c r="G32" s="232"/>
      <c r="H32" s="224"/>
      <c r="I32" s="233"/>
      <c r="J32" s="234"/>
      <c r="K32" s="234"/>
      <c r="L32" s="235"/>
      <c r="M32" s="233"/>
      <c r="N32" s="234"/>
      <c r="O32" s="234"/>
      <c r="P32" s="235"/>
      <c r="Q32" s="233"/>
      <c r="R32" s="234"/>
      <c r="S32" s="234"/>
      <c r="T32" s="235"/>
      <c r="U32" s="233"/>
      <c r="V32" s="234"/>
      <c r="W32" s="234"/>
      <c r="X32" s="235"/>
      <c r="Y32" s="61"/>
      <c r="Z32" s="232"/>
      <c r="AA32" s="224"/>
      <c r="AB32" s="233"/>
      <c r="AC32" s="234"/>
      <c r="AD32" s="234"/>
      <c r="AE32" s="235"/>
      <c r="AF32" s="233"/>
      <c r="AG32" s="234"/>
      <c r="AH32" s="234"/>
      <c r="AI32" s="235"/>
      <c r="AJ32" s="233"/>
      <c r="AK32" s="234"/>
      <c r="AL32" s="234"/>
      <c r="AM32" s="235"/>
      <c r="AN32" s="233"/>
      <c r="AO32" s="234"/>
      <c r="AP32" s="234"/>
      <c r="AQ32" s="235"/>
      <c r="AR32" s="61"/>
      <c r="AT32" s="250"/>
      <c r="AU32" s="250"/>
      <c r="AV32" s="250"/>
      <c r="AW32" s="250"/>
      <c r="AX32" s="250"/>
      <c r="AY32" s="250"/>
      <c r="AZ32" s="250"/>
      <c r="BA32" s="250"/>
      <c r="BB32" s="250"/>
      <c r="BC32" s="250"/>
      <c r="BD32" s="250"/>
      <c r="BE32" s="250"/>
      <c r="BF32" s="250"/>
      <c r="BI32" s="250"/>
      <c r="BJ32" s="250"/>
      <c r="BK32" s="250"/>
      <c r="BL32" s="250"/>
      <c r="BM32" s="250"/>
      <c r="BN32" s="250"/>
      <c r="BO32" s="250"/>
      <c r="BP32" s="250"/>
      <c r="BQ32" s="250"/>
      <c r="BR32" s="250"/>
      <c r="BS32" s="250"/>
      <c r="BT32" s="250"/>
    </row>
    <row r="33" spans="1:72" ht="16" customHeight="1" x14ac:dyDescent="0.35">
      <c r="G33" s="55" t="s">
        <v>32</v>
      </c>
      <c r="I33" s="55" t="s">
        <v>32</v>
      </c>
      <c r="K33" t="s">
        <v>31</v>
      </c>
      <c r="L33" t="s">
        <v>30</v>
      </c>
      <c r="M33" s="55" t="s">
        <v>32</v>
      </c>
      <c r="O33" t="s">
        <v>31</v>
      </c>
      <c r="P33" t="s">
        <v>30</v>
      </c>
      <c r="Q33" s="55" t="s">
        <v>32</v>
      </c>
      <c r="S33" t="s">
        <v>31</v>
      </c>
      <c r="T33" s="60" t="s">
        <v>30</v>
      </c>
      <c r="U33" s="55" t="s">
        <v>32</v>
      </c>
      <c r="W33" t="s">
        <v>31</v>
      </c>
      <c r="X33" s="60" t="s">
        <v>30</v>
      </c>
      <c r="Z33" s="55" t="s">
        <v>32</v>
      </c>
      <c r="AB33" s="55" t="s">
        <v>32</v>
      </c>
      <c r="AD33" t="s">
        <v>31</v>
      </c>
      <c r="AE33" t="s">
        <v>30</v>
      </c>
      <c r="AF33" s="55" t="s">
        <v>32</v>
      </c>
      <c r="AH33" t="s">
        <v>31</v>
      </c>
      <c r="AI33" t="s">
        <v>30</v>
      </c>
      <c r="AJ33" s="55" t="s">
        <v>32</v>
      </c>
      <c r="AL33" t="s">
        <v>31</v>
      </c>
      <c r="AM33" t="s">
        <v>30</v>
      </c>
      <c r="AN33" s="55" t="s">
        <v>32</v>
      </c>
      <c r="AP33" t="s">
        <v>31</v>
      </c>
      <c r="AQ33" s="60" t="s">
        <v>30</v>
      </c>
      <c r="AT33" s="229" t="s">
        <v>273</v>
      </c>
      <c r="AU33" s="229"/>
      <c r="AV33" s="229"/>
      <c r="AW33" s="229"/>
      <c r="AX33" s="229"/>
      <c r="AY33" s="227" t="s">
        <v>285</v>
      </c>
      <c r="AZ33" s="227"/>
      <c r="BA33" s="227" t="s">
        <v>286</v>
      </c>
      <c r="BB33" s="227"/>
      <c r="BC33" s="227" t="s">
        <v>208</v>
      </c>
      <c r="BD33" s="227"/>
      <c r="BE33" s="227" t="s">
        <v>287</v>
      </c>
      <c r="BF33" s="227"/>
      <c r="BI33" s="229" t="s">
        <v>324</v>
      </c>
      <c r="BJ33" s="229"/>
      <c r="BK33" s="229"/>
      <c r="BL33" s="229"/>
      <c r="BM33" s="227" t="s">
        <v>285</v>
      </c>
      <c r="BN33" s="227"/>
      <c r="BO33" s="227" t="s">
        <v>286</v>
      </c>
      <c r="BP33" s="227"/>
      <c r="BQ33" s="227" t="s">
        <v>208</v>
      </c>
      <c r="BR33" s="227"/>
      <c r="BS33" s="227" t="s">
        <v>287</v>
      </c>
      <c r="BT33" s="227"/>
    </row>
    <row r="34" spans="1:72" x14ac:dyDescent="0.35">
      <c r="G34" s="7">
        <v>0.4</v>
      </c>
      <c r="I34" s="7">
        <v>0.1</v>
      </c>
      <c r="K34" s="22">
        <f>_xlfn.STDEV.P(L37:L73)</f>
        <v>4.1799008320190767</v>
      </c>
      <c r="L34" s="5">
        <f>AVERAGE(L37:L73)</f>
        <v>7.470318882406028</v>
      </c>
      <c r="M34" s="7">
        <v>0.3</v>
      </c>
      <c r="O34" s="22">
        <f>_xlfn.STDEV.P(P37:P73)</f>
        <v>3.1019468015843321</v>
      </c>
      <c r="P34" s="5">
        <f>AVERAGE(P37:P73)</f>
        <v>8.9302562832814711</v>
      </c>
      <c r="Q34" s="7">
        <v>0.3</v>
      </c>
      <c r="S34" s="22">
        <f>_xlfn.STDEV.P(T37:T73)</f>
        <v>3.1884085452705264</v>
      </c>
      <c r="T34" s="5">
        <f>AVERAGE(T37:T73)</f>
        <v>9.9299089884616176</v>
      </c>
      <c r="U34" s="7">
        <v>0.3</v>
      </c>
      <c r="W34" s="22">
        <f>_xlfn.STDEV.P(X37:X73)</f>
        <v>2.4243475512465174</v>
      </c>
      <c r="X34" s="5">
        <f>AVERAGE(X37:X73)</f>
        <v>8.9196694316698917</v>
      </c>
      <c r="Y34" s="22"/>
      <c r="Z34" s="7">
        <v>0.4</v>
      </c>
      <c r="AB34" s="7">
        <v>0.1</v>
      </c>
      <c r="AD34" s="22">
        <f>_xlfn.STDEV.P(AE37:AE73)</f>
        <v>2.7045743970569647</v>
      </c>
      <c r="AE34" s="5">
        <f>AVERAGE(AE37:AE73)</f>
        <v>9.7362504270974082</v>
      </c>
      <c r="AF34" s="7">
        <v>0.3</v>
      </c>
      <c r="AH34" s="22">
        <f>_xlfn.STDEV.P(AI37:AI73)</f>
        <v>3.6314890361732544</v>
      </c>
      <c r="AI34" s="5">
        <f>AVERAGE(AI37:AI73)</f>
        <v>8.842128353193047</v>
      </c>
      <c r="AJ34" s="7">
        <v>0.3</v>
      </c>
      <c r="AL34" s="22">
        <f>_xlfn.STDEV.P(AM37:AM73)</f>
        <v>3.6969617881858667</v>
      </c>
      <c r="AM34" s="5">
        <f>AVERAGE(AM37:AM73)</f>
        <v>9.9010133614617164</v>
      </c>
      <c r="AN34" s="7">
        <v>0.3</v>
      </c>
      <c r="AP34" s="22">
        <f>_xlfn.STDEV.P(AQ37:AQ73)</f>
        <v>2.1165385445572973</v>
      </c>
      <c r="AQ34" s="5">
        <f>AVERAGE(AQ37:AQ73)</f>
        <v>7.3242551745837554</v>
      </c>
      <c r="AR34" s="22"/>
      <c r="AT34" s="229"/>
      <c r="AU34" s="229"/>
      <c r="AV34" s="229"/>
      <c r="AW34" s="229"/>
      <c r="AX34" s="229"/>
      <c r="AY34" s="227"/>
      <c r="AZ34" s="227"/>
      <c r="BA34" s="227"/>
      <c r="BB34" s="227"/>
      <c r="BC34" s="227"/>
      <c r="BD34" s="227"/>
      <c r="BE34" s="227"/>
      <c r="BF34" s="227"/>
      <c r="BI34" s="229"/>
      <c r="BJ34" s="229"/>
      <c r="BK34" s="229"/>
      <c r="BL34" s="229"/>
      <c r="BM34" s="227"/>
      <c r="BN34" s="227"/>
      <c r="BO34" s="227"/>
      <c r="BP34" s="227"/>
      <c r="BQ34" s="227"/>
      <c r="BR34" s="227"/>
      <c r="BS34" s="227"/>
      <c r="BT34" s="227"/>
    </row>
    <row r="35" spans="1:72" x14ac:dyDescent="0.35">
      <c r="C35" s="204" t="s">
        <v>23</v>
      </c>
      <c r="D35" s="204"/>
      <c r="E35" s="204"/>
      <c r="F35" s="208"/>
      <c r="G35" s="222" t="s">
        <v>140</v>
      </c>
      <c r="H35" s="224" t="s">
        <v>139</v>
      </c>
      <c r="I35" s="55"/>
      <c r="L35" s="60"/>
      <c r="M35" s="55"/>
      <c r="P35" s="60"/>
      <c r="Q35" s="55"/>
      <c r="T35" s="60"/>
      <c r="U35" s="55"/>
      <c r="X35" s="60"/>
      <c r="Z35" s="222" t="s">
        <v>140</v>
      </c>
      <c r="AA35" s="224" t="s">
        <v>139</v>
      </c>
      <c r="AB35" s="55"/>
      <c r="AE35" s="60"/>
      <c r="AF35" s="55"/>
      <c r="AI35" s="60"/>
      <c r="AJ35" s="55"/>
      <c r="AM35" s="60"/>
      <c r="AN35" s="55"/>
      <c r="AQ35" s="60"/>
      <c r="AT35" s="229"/>
      <c r="AU35" s="229"/>
      <c r="AV35" s="229"/>
      <c r="AW35" s="229"/>
      <c r="AX35" s="229"/>
      <c r="AY35" s="227"/>
      <c r="AZ35" s="227"/>
      <c r="BA35" s="227"/>
      <c r="BB35" s="227"/>
      <c r="BC35" s="227"/>
      <c r="BD35" s="227"/>
      <c r="BE35" s="227"/>
      <c r="BF35" s="227"/>
      <c r="BI35" s="229"/>
      <c r="BJ35" s="229"/>
      <c r="BK35" s="229"/>
      <c r="BL35" s="229"/>
      <c r="BM35" s="227"/>
      <c r="BN35" s="227"/>
      <c r="BO35" s="227"/>
      <c r="BP35" s="227"/>
      <c r="BQ35" s="227"/>
      <c r="BR35" s="227"/>
      <c r="BS35" s="227"/>
      <c r="BT35" s="227"/>
    </row>
    <row r="36" spans="1:72" x14ac:dyDescent="0.35">
      <c r="A36" s="18" t="s">
        <v>12</v>
      </c>
      <c r="B36" s="18" t="s">
        <v>11</v>
      </c>
      <c r="C36" s="18" t="s">
        <v>10</v>
      </c>
      <c r="D36" s="18" t="s">
        <v>9</v>
      </c>
      <c r="E36" s="18" t="s">
        <v>8</v>
      </c>
      <c r="F36" s="18" t="s">
        <v>7</v>
      </c>
      <c r="G36" s="223"/>
      <c r="H36" s="225"/>
      <c r="I36" s="49" t="s">
        <v>138</v>
      </c>
      <c r="J36" s="18" t="s">
        <v>6</v>
      </c>
      <c r="K36" s="18" t="s">
        <v>5</v>
      </c>
      <c r="L36" s="18" t="s">
        <v>137</v>
      </c>
      <c r="M36" s="49" t="s">
        <v>138</v>
      </c>
      <c r="N36" s="18" t="s">
        <v>6</v>
      </c>
      <c r="O36" s="18" t="s">
        <v>5</v>
      </c>
      <c r="P36" s="18" t="s">
        <v>137</v>
      </c>
      <c r="Q36" s="49" t="s">
        <v>138</v>
      </c>
      <c r="R36" s="18" t="s">
        <v>6</v>
      </c>
      <c r="S36" s="18" t="s">
        <v>5</v>
      </c>
      <c r="T36" s="17" t="s">
        <v>137</v>
      </c>
      <c r="U36" s="49" t="s">
        <v>138</v>
      </c>
      <c r="V36" s="18" t="s">
        <v>6</v>
      </c>
      <c r="W36" s="18" t="s">
        <v>5</v>
      </c>
      <c r="X36" s="17" t="s">
        <v>137</v>
      </c>
      <c r="Z36" s="223"/>
      <c r="AA36" s="225"/>
      <c r="AB36" s="49" t="s">
        <v>138</v>
      </c>
      <c r="AC36" s="18" t="s">
        <v>6</v>
      </c>
      <c r="AD36" s="18" t="s">
        <v>5</v>
      </c>
      <c r="AE36" s="18" t="s">
        <v>137</v>
      </c>
      <c r="AF36" s="49" t="s">
        <v>138</v>
      </c>
      <c r="AG36" s="18" t="s">
        <v>6</v>
      </c>
      <c r="AH36" s="18" t="s">
        <v>5</v>
      </c>
      <c r="AI36" s="18" t="s">
        <v>137</v>
      </c>
      <c r="AJ36" s="49" t="s">
        <v>138</v>
      </c>
      <c r="AK36" s="18" t="s">
        <v>6</v>
      </c>
      <c r="AL36" s="18" t="s">
        <v>5</v>
      </c>
      <c r="AM36" s="18" t="s">
        <v>137</v>
      </c>
      <c r="AN36" s="49" t="s">
        <v>138</v>
      </c>
      <c r="AO36" s="18" t="s">
        <v>6</v>
      </c>
      <c r="AP36" s="18" t="s">
        <v>5</v>
      </c>
      <c r="AQ36" s="17" t="s">
        <v>137</v>
      </c>
      <c r="AT36" s="101" t="s">
        <v>138</v>
      </c>
      <c r="AU36" s="101" t="s">
        <v>224</v>
      </c>
      <c r="AV36" s="101" t="s">
        <v>12</v>
      </c>
      <c r="AW36" s="101" t="s">
        <v>198</v>
      </c>
      <c r="AX36" s="101" t="s">
        <v>215</v>
      </c>
      <c r="AY36" s="101" t="s">
        <v>199</v>
      </c>
      <c r="AZ36" s="101" t="s">
        <v>200</v>
      </c>
      <c r="BA36" s="102" t="s">
        <v>209</v>
      </c>
      <c r="BB36" s="101" t="s">
        <v>204</v>
      </c>
      <c r="BC36" s="102" t="s">
        <v>210</v>
      </c>
      <c r="BD36" s="122" t="s">
        <v>212</v>
      </c>
      <c r="BE36" s="102" t="s">
        <v>211</v>
      </c>
      <c r="BF36" s="101" t="s">
        <v>202</v>
      </c>
      <c r="BI36" s="101" t="s">
        <v>138</v>
      </c>
      <c r="BJ36" s="101" t="s">
        <v>12</v>
      </c>
      <c r="BK36" s="101" t="s">
        <v>198</v>
      </c>
      <c r="BL36" s="101" t="s">
        <v>215</v>
      </c>
      <c r="BM36" s="101" t="s">
        <v>199</v>
      </c>
      <c r="BN36" s="101" t="s">
        <v>200</v>
      </c>
      <c r="BO36" s="102" t="s">
        <v>209</v>
      </c>
      <c r="BP36" s="101" t="s">
        <v>204</v>
      </c>
      <c r="BQ36" s="102" t="s">
        <v>201</v>
      </c>
      <c r="BR36" s="122" t="s">
        <v>212</v>
      </c>
      <c r="BS36" s="102" t="s">
        <v>211</v>
      </c>
      <c r="BT36" s="101" t="s">
        <v>202</v>
      </c>
    </row>
    <row r="37" spans="1:72" x14ac:dyDescent="0.35">
      <c r="A37" t="s">
        <v>109</v>
      </c>
      <c r="B37" t="s">
        <v>108</v>
      </c>
      <c r="C37" t="s">
        <v>3</v>
      </c>
      <c r="E37" t="s">
        <v>3</v>
      </c>
      <c r="F37" t="s">
        <v>3</v>
      </c>
      <c r="G37" s="55">
        <f>IF(H37="ND","ND",_xlfn.RANK.EQ(H37,$H$37:$H$70))</f>
        <v>7</v>
      </c>
      <c r="H37" s="22">
        <f>IF(J37="ND","ND",(J37*$I$34)+IF(N37="ND","ND",(N37*$M$34)+IF(R37="ND","ND",(R37*$Q$34)+IF(V37="ND","ND",(V37*$U$34)))))</f>
        <v>11.547759554058215</v>
      </c>
      <c r="I37" s="55">
        <f>IF(J37="ND","ND",_xlfn.RANK.EQ(J37,$J$37:$J$70))</f>
        <v>5</v>
      </c>
      <c r="J37" s="22">
        <f>IF(L37="ND","ND",MIN(MAX((L37-$L$34)/$K$34,-2.5),2.5)*4+10)</f>
        <v>15.657906573283757</v>
      </c>
      <c r="K37" s="22">
        <f>IF(L37="ND","ND",(L37-$L$34)/$K$34)</f>
        <v>1.414476643320939</v>
      </c>
      <c r="L37" s="62">
        <v>13.382690980694772</v>
      </c>
      <c r="M37" s="55">
        <f t="shared" ref="M37:M71" si="0">IF(N37="ND","ND",_xlfn.RANK.EQ(N37,$N$37:$N$70))</f>
        <v>8</v>
      </c>
      <c r="N37" s="22">
        <f>IF(P37="ND","ND",MIN(MAX((P37-$P$34)/$O$34,-2.5),2.5)*4+10)</f>
        <v>12.895784710305859</v>
      </c>
      <c r="O37" s="22">
        <f>IF(P37="ND","ND",(P37-$P$34)/$O$34)</f>
        <v>0.72394617757646473</v>
      </c>
      <c r="P37" s="62">
        <v>11.175898813333989</v>
      </c>
      <c r="Q37" s="55">
        <f t="shared" ref="Q37:Q71" si="1">IF(R37="ND","ND",_xlfn.RANK.EQ(R37,$R$37:$R$70))</f>
        <v>20</v>
      </c>
      <c r="R37" s="53">
        <f>IF(T37="ND","ND",MIN(MAX((T37-$T$34)/$S$34,-2.5),2.5)*4+10)</f>
        <v>8.1519314740224917</v>
      </c>
      <c r="S37" s="53">
        <f>IF(T37="ND","ND",(T37-$T$34)/$S$34)</f>
        <v>-0.4620171314943769</v>
      </c>
      <c r="T37" s="56">
        <v>8.4568096183435699</v>
      </c>
      <c r="U37" s="55">
        <f t="shared" ref="U37:U71" si="2">IF(V37="ND","ND",_xlfn.RANK.EQ(V37,$V$37:$V$70))</f>
        <v>12</v>
      </c>
      <c r="V37" s="53">
        <f>IF(X37="ND","ND",MIN(MAX((X37-$X$34)/$W$34,-2.5),2.5)*4+10)</f>
        <v>12.225513471437782</v>
      </c>
      <c r="W37" s="53">
        <f>IF(X37="ND","ND",(X37-$X$34)/$W$34)</f>
        <v>0.55637836785944539</v>
      </c>
      <c r="X37" s="56">
        <v>10.268523965356472</v>
      </c>
      <c r="Y37" s="3"/>
      <c r="Z37" s="55">
        <f t="shared" ref="Z37:Z71" si="3">IF(AA37="ND","ND",_xlfn.RANK.EQ(AA37,$AA$37:$AA$70))</f>
        <v>14</v>
      </c>
      <c r="AA37" s="22">
        <f>IF(AC37="ND","ND",(AC37*$AB$34)+IF(AG37="ND","ND",(AG37*$AF$34)+IF(AK37="ND","ND",(AK37*$AJ$34)+IF(AO37="ND","ND",(AO37*$AN$34)))))</f>
        <v>10.371395962406513</v>
      </c>
      <c r="AB37" s="55">
        <f t="shared" ref="AB37:AB71" si="4">IF(AC37="ND","ND",_xlfn.RANK.EQ(AC37,$AC$37:$AC$70))</f>
        <v>2</v>
      </c>
      <c r="AC37" s="22">
        <f>IF(AE37="ND","ND",MIN(MAX((AE37-$AE$34)/$AD$34,-2.5),2.5)*4+10)</f>
        <v>12.461776057802792</v>
      </c>
      <c r="AD37" s="22">
        <f>IF(AE37="ND","ND",(AE37-$AE$34)/$AD$34)</f>
        <v>0.61544401445069818</v>
      </c>
      <c r="AE37" s="62">
        <v>11.400764551402723</v>
      </c>
      <c r="AF37" s="55">
        <f t="shared" ref="AF37:AF71" si="5">IF(AG37="ND","ND",_xlfn.RANK.EQ(AG37,$AG$37:$AG$70))</f>
        <v>12</v>
      </c>
      <c r="AG37" s="22">
        <f>IF(AI37="ND","ND",MIN(MAX((AI37-$AI$34)/$AH$34,-2.5),2.5)*4+10)</f>
        <v>11.327425161377704</v>
      </c>
      <c r="AH37" s="22">
        <f>IF(AI37="ND","ND",(AI37-$AI$34)/$AH$34)</f>
        <v>0.33185629034442615</v>
      </c>
      <c r="AI37" s="62">
        <v>10.047260833163959</v>
      </c>
      <c r="AJ37" s="55">
        <f t="shared" ref="AJ37:AJ71" si="6">IF(AK37="ND","ND",_xlfn.RANK.EQ(AK37,$AK$37:$AK$70))</f>
        <v>34</v>
      </c>
      <c r="AK37" s="22">
        <f>IF(AM37="ND","ND",MIN(MAX((AM37-$AM$34)/$AL$34,-2.5),2.5)*4+10)</f>
        <v>4.9488762911311612</v>
      </c>
      <c r="AL37" s="22">
        <f>IF(AM37="ND","ND",(AM37-$AM$34)/$AL$34)</f>
        <v>-1.2627809272172097</v>
      </c>
      <c r="AM37" s="62">
        <v>5.2325605266897739</v>
      </c>
      <c r="AN37" s="55">
        <f>IF(AO37="ND","ND",_xlfn.RANK.EQ(AO37,$AO$37:$AO$70))</f>
        <v>3</v>
      </c>
      <c r="AO37" s="53">
        <f>IF(AQ37="ND","ND",MIN(MAX((AQ37-$AQ$34)/$AP$34,-2.5),2.5)*4+10)</f>
        <v>14.141093069578584</v>
      </c>
      <c r="AP37" s="53">
        <f>IF(AQ37="ND","ND",(AQ37-$AQ$34)/$AP$34)</f>
        <v>1.0352732673946463</v>
      </c>
      <c r="AQ37" s="56">
        <v>9.5154509491742978</v>
      </c>
      <c r="AR37" s="3"/>
      <c r="AT37" s="100">
        <v>1</v>
      </c>
      <c r="AU37" s="100">
        <v>0</v>
      </c>
      <c r="AV37" s="98" t="s">
        <v>89</v>
      </c>
      <c r="AW37" s="99">
        <v>14.678684762844687</v>
      </c>
      <c r="AX37" s="134">
        <v>0.38</v>
      </c>
      <c r="AY37" s="120">
        <v>19</v>
      </c>
      <c r="AZ37" s="99">
        <v>6.878563871297942</v>
      </c>
      <c r="BA37" s="120">
        <v>4</v>
      </c>
      <c r="BB37" s="99">
        <v>15.689552633337716</v>
      </c>
      <c r="BC37" s="120">
        <v>6</v>
      </c>
      <c r="BD37" s="121">
        <v>14.644433854024239</v>
      </c>
      <c r="BE37" s="120">
        <v>1</v>
      </c>
      <c r="BF37" s="99">
        <v>16.302108098354356</v>
      </c>
      <c r="BI37" s="100">
        <v>1</v>
      </c>
      <c r="BJ37" s="98" t="s">
        <v>89</v>
      </c>
      <c r="BK37" s="99">
        <v>13.746757698748382</v>
      </c>
      <c r="BL37" s="134">
        <v>0.4</v>
      </c>
      <c r="BM37" s="120" t="s">
        <v>0</v>
      </c>
      <c r="BN37" s="99" t="s">
        <v>0</v>
      </c>
      <c r="BO37" s="120">
        <v>4</v>
      </c>
      <c r="BP37" s="99">
        <v>15.543531662343504</v>
      </c>
      <c r="BQ37" s="120">
        <v>7</v>
      </c>
      <c r="BR37" s="121">
        <v>13.592617204515687</v>
      </c>
      <c r="BS37" s="120">
        <v>2</v>
      </c>
      <c r="BT37" s="99">
        <v>16.686376795635418</v>
      </c>
    </row>
    <row r="38" spans="1:72" x14ac:dyDescent="0.35">
      <c r="A38" t="s">
        <v>107</v>
      </c>
      <c r="B38" t="s">
        <v>106</v>
      </c>
      <c r="C38" t="s">
        <v>3</v>
      </c>
      <c r="D38" t="s">
        <v>3</v>
      </c>
      <c r="E38" t="s">
        <v>3</v>
      </c>
      <c r="F38" t="s">
        <v>3</v>
      </c>
      <c r="G38" s="55">
        <f t="shared" ref="G38:G70" si="7">IF(H38="ND","ND",_xlfn.RANK.EQ(H38,$H$37:$H$70))</f>
        <v>13</v>
      </c>
      <c r="H38" s="22">
        <f>IF(J38="ND","ND",(J38*$I$34)+IF(N38="ND","ND",(N38*$M$34)+IF(R38="ND","ND",(R38*$Q$34)+IF(V38="ND","ND",(V38*$U$34)))))</f>
        <v>10.524205394378903</v>
      </c>
      <c r="I38" s="55">
        <f t="shared" ref="I38:I71" si="8">IF(J38="ND","ND",_xlfn.RANK.EQ(J38,$J$37:$J$70))</f>
        <v>9</v>
      </c>
      <c r="J38" s="22">
        <f t="shared" ref="J38:J72" si="9">IF(L38="ND","ND",MIN(MAX((L38-$L$34)/$K$34,-2.5),2.5)*4+10)</f>
        <v>11.246298226176132</v>
      </c>
      <c r="K38" s="22">
        <f t="shared" ref="K38:K72" si="10">IF(L38="ND","ND",(L38-$L$34)/$K$34)</f>
        <v>0.31157455654403293</v>
      </c>
      <c r="L38" s="62">
        <v>8.7726696305404062</v>
      </c>
      <c r="M38" s="55">
        <f t="shared" si="0"/>
        <v>34</v>
      </c>
      <c r="N38" s="22">
        <f t="shared" ref="N38:N73" si="11">IF(P38="ND","ND",MIN(MAX((P38-$P$34)/$O$34,-2.5),2.5)*4+10)</f>
        <v>4.6795069129337339</v>
      </c>
      <c r="O38" s="22">
        <f t="shared" ref="O38:O73" si="12">IF(P38="ND","ND",(P38-$P$34)/$O$34)</f>
        <v>-1.3301232717665665</v>
      </c>
      <c r="P38" s="62">
        <v>4.8042846547122826</v>
      </c>
      <c r="Q38" s="55">
        <f t="shared" si="1"/>
        <v>8</v>
      </c>
      <c r="R38" s="53">
        <f t="shared" ref="R38:R73" si="13">IF(T38="ND","ND",MIN(MAX((T38-$T$34)/$S$34,-2.5),2.5)*4+10)</f>
        <v>13.215813644826531</v>
      </c>
      <c r="S38" s="53">
        <f t="shared" ref="S38:S73" si="14">IF(T38="ND","ND",(T38-$T$34)/$S$34)</f>
        <v>0.80395341120663277</v>
      </c>
      <c r="T38" s="56">
        <v>12.493240914752235</v>
      </c>
      <c r="U38" s="55">
        <f t="shared" si="2"/>
        <v>8</v>
      </c>
      <c r="V38" s="53">
        <f t="shared" ref="V38:V73" si="15">IF(X38="ND","ND",MIN(MAX((X38-$X$34)/$W$34,-2.5),2.5)*4+10)</f>
        <v>13.43659801477737</v>
      </c>
      <c r="W38" s="53">
        <f t="shared" ref="W38:W73" si="16">IF(X38="ND","ND",(X38-$X$34)/$W$34)</f>
        <v>0.85914950369434251</v>
      </c>
      <c r="X38" s="56">
        <v>11.002546427105932</v>
      </c>
      <c r="Y38" s="3"/>
      <c r="Z38" s="55">
        <f t="shared" si="3"/>
        <v>10</v>
      </c>
      <c r="AA38" s="22">
        <f>IF(AC38="ND","ND",(AC38*$AB$34)+IF(AG38="ND","ND",(AG38*$AF$34)+IF(AK38="ND","ND",(AK38*$AJ$34)+IF(AO38="ND","ND",(AO38*$AN$34)))))</f>
        <v>11.368388010478004</v>
      </c>
      <c r="AB38" s="55">
        <f t="shared" si="4"/>
        <v>6</v>
      </c>
      <c r="AC38" s="22">
        <f t="shared" ref="AC38:AC73" si="17">IF(AE38="ND","ND",MIN(MAX((AE38-$AE$34)/$AD$34,-2.5),2.5)*4+10)</f>
        <v>10.474715292802951</v>
      </c>
      <c r="AD38" s="22">
        <f t="shared" ref="AD38:AD73" si="18">IF(AE38="ND","ND",(AE38-$AE$34)/$AD$34)</f>
        <v>0.11867882320073778</v>
      </c>
      <c r="AE38" s="62">
        <v>10.057226133798974</v>
      </c>
      <c r="AF38" s="55">
        <f t="shared" si="5"/>
        <v>20</v>
      </c>
      <c r="AG38" s="22">
        <f t="shared" ref="AG38:AG73" si="19">IF(AI38="ND","ND",MIN(MAX((AI38-$AI$34)/$AH$34,-2.5),2.5)*4+10)</f>
        <v>8.3468229444349618</v>
      </c>
      <c r="AH38" s="22">
        <f t="shared" ref="AH38:AH73" si="20">IF(AI38="ND","ND",(AI38-$AI$34)/$AH$34)</f>
        <v>-0.41329426389125973</v>
      </c>
      <c r="AI38" s="62">
        <v>7.3412547651586415</v>
      </c>
      <c r="AJ38" s="55">
        <f t="shared" si="6"/>
        <v>9</v>
      </c>
      <c r="AK38" s="22">
        <f t="shared" ref="AK38:AK73" si="21">IF(AM38="ND","ND",MIN(MAX((AM38-$AM$34)/$AL$34,-2.5),2.5)*4+10)</f>
        <v>13.143917869206868</v>
      </c>
      <c r="AL38" s="22">
        <f t="shared" ref="AL38:AL73" si="22">IF(AM38="ND","ND",(AM38-$AM$34)/$AL$34)</f>
        <v>0.78597946730171719</v>
      </c>
      <c r="AM38" s="62">
        <v>12.806749418374848</v>
      </c>
      <c r="AN38" s="55">
        <f t="shared" ref="AN38:AN71" si="23">IF(AO38="ND","ND",_xlfn.RANK.EQ(AO38,$AO$37:$AO$70))</f>
        <v>7</v>
      </c>
      <c r="AO38" s="53">
        <f t="shared" ref="AO38:AO73" si="24">IF(AQ38="ND","ND",MIN(MAX((AQ38-$AQ$34)/$AP$34,-2.5),2.5)*4+10)</f>
        <v>12.912314123683865</v>
      </c>
      <c r="AP38" s="53">
        <f t="shared" ref="AP38:AP73" si="25">IF(AQ38="ND","ND",(AQ38-$AQ$34)/$AP$34)</f>
        <v>0.7280785309209663</v>
      </c>
      <c r="AQ38" s="56">
        <v>8.8652614487426327</v>
      </c>
      <c r="AR38" s="3"/>
      <c r="AT38" s="100">
        <v>2</v>
      </c>
      <c r="AU38" s="100">
        <v>4</v>
      </c>
      <c r="AV38" s="98" t="s">
        <v>49</v>
      </c>
      <c r="AW38" s="99">
        <v>14.007997675933202</v>
      </c>
      <c r="AX38" s="134">
        <v>0.4</v>
      </c>
      <c r="AY38" s="120">
        <v>7</v>
      </c>
      <c r="AZ38" s="99">
        <v>13.519170069998069</v>
      </c>
      <c r="BA38" s="120">
        <v>1</v>
      </c>
      <c r="BB38" s="99">
        <v>20</v>
      </c>
      <c r="BC38" s="120">
        <v>11</v>
      </c>
      <c r="BD38" s="121">
        <v>11.850535062986483</v>
      </c>
      <c r="BE38" s="120">
        <v>17</v>
      </c>
      <c r="BF38" s="99">
        <v>10.336400500124835</v>
      </c>
      <c r="BI38" s="100">
        <v>2</v>
      </c>
      <c r="BJ38" s="98" t="s">
        <v>47</v>
      </c>
      <c r="BK38" s="99">
        <v>13.247909369077222</v>
      </c>
      <c r="BL38" s="134">
        <v>0.36</v>
      </c>
      <c r="BM38" s="120">
        <v>5</v>
      </c>
      <c r="BN38" s="99">
        <v>10.495574340104785</v>
      </c>
      <c r="BO38" s="120">
        <v>17</v>
      </c>
      <c r="BP38" s="99">
        <v>8.9893602512445199</v>
      </c>
      <c r="BQ38" s="120">
        <v>6</v>
      </c>
      <c r="BR38" s="121">
        <v>13.899884562523603</v>
      </c>
      <c r="BS38" s="120">
        <v>1</v>
      </c>
      <c r="BT38" s="99">
        <v>17.771928303121022</v>
      </c>
    </row>
    <row r="39" spans="1:72" x14ac:dyDescent="0.35">
      <c r="A39" t="s">
        <v>105</v>
      </c>
      <c r="B39" t="s">
        <v>104</v>
      </c>
      <c r="C39" t="s">
        <v>3</v>
      </c>
      <c r="D39" t="s">
        <v>3</v>
      </c>
      <c r="E39" t="s">
        <v>3</v>
      </c>
      <c r="G39" s="55">
        <f t="shared" si="7"/>
        <v>11</v>
      </c>
      <c r="H39" s="22">
        <f>IF(J39="ND","ND",(J39*$I$34)+IF(N39="ND","ND",(N39*$M$34)+IF(R39="ND","ND",(R39*$Q$34)+IF(V39="ND","ND",(V39*$U$34)))))</f>
        <v>11.071816221304193</v>
      </c>
      <c r="I39" s="55">
        <f t="shared" si="8"/>
        <v>10</v>
      </c>
      <c r="J39" s="22">
        <f t="shared" si="9"/>
        <v>11.118612760330381</v>
      </c>
      <c r="K39" s="22">
        <f t="shared" si="10"/>
        <v>0.27965319008259526</v>
      </c>
      <c r="L39" s="62">
        <v>8.639241484309057</v>
      </c>
      <c r="M39" s="55">
        <f t="shared" si="0"/>
        <v>19</v>
      </c>
      <c r="N39" s="22">
        <f t="shared" si="11"/>
        <v>8.8307573977970115</v>
      </c>
      <c r="O39" s="22">
        <f t="shared" si="12"/>
        <v>-0.29231065055074723</v>
      </c>
      <c r="P39" s="62">
        <v>8.0235241957365453</v>
      </c>
      <c r="Q39" s="55">
        <f t="shared" si="1"/>
        <v>12</v>
      </c>
      <c r="R39" s="53">
        <f t="shared" si="13"/>
        <v>11.735795121025429</v>
      </c>
      <c r="S39" s="53">
        <f t="shared" si="14"/>
        <v>0.43394878025635708</v>
      </c>
      <c r="T39" s="56">
        <v>11.313514987640708</v>
      </c>
      <c r="U39" s="55">
        <f t="shared" si="2"/>
        <v>11</v>
      </c>
      <c r="V39" s="53">
        <f t="shared" si="15"/>
        <v>12.633297298748076</v>
      </c>
      <c r="W39" s="53">
        <f t="shared" si="16"/>
        <v>0.65832432468701907</v>
      </c>
      <c r="X39" s="56">
        <v>10.515676396150884</v>
      </c>
      <c r="Y39" s="3"/>
      <c r="Z39" s="55">
        <f t="shared" si="3"/>
        <v>13</v>
      </c>
      <c r="AA39" s="22">
        <f>IF(AC39="ND","ND",(AC39*$AB$34)+IF(AG39="ND","ND",(AG39*$AF$34)+IF(AK39="ND","ND",(AK39*$AJ$34)+IF(AO39="ND","ND",(AO39*$AN$34)))))</f>
        <v>10.512159363875774</v>
      </c>
      <c r="AB39" s="55">
        <f t="shared" si="4"/>
        <v>12</v>
      </c>
      <c r="AC39" s="22">
        <f t="shared" si="17"/>
        <v>8.6280447394111288</v>
      </c>
      <c r="AD39" s="22">
        <f t="shared" si="18"/>
        <v>-0.34298881514721774</v>
      </c>
      <c r="AE39" s="62">
        <v>8.808611659173339</v>
      </c>
      <c r="AF39" s="55">
        <f t="shared" si="5"/>
        <v>11</v>
      </c>
      <c r="AG39" s="22">
        <f t="shared" si="19"/>
        <v>11.350490129509456</v>
      </c>
      <c r="AH39" s="22">
        <f t="shared" si="20"/>
        <v>0.33762253237736428</v>
      </c>
      <c r="AI39" s="62">
        <v>10.068200877886495</v>
      </c>
      <c r="AJ39" s="55">
        <f t="shared" si="6"/>
        <v>15</v>
      </c>
      <c r="AK39" s="22">
        <f t="shared" si="21"/>
        <v>10.922554124522332</v>
      </c>
      <c r="AL39" s="22">
        <f t="shared" si="22"/>
        <v>0.23063853113058311</v>
      </c>
      <c r="AM39" s="62">
        <v>10.753675197934799</v>
      </c>
      <c r="AN39" s="55">
        <f t="shared" si="23"/>
        <v>21</v>
      </c>
      <c r="AO39" s="53">
        <f t="shared" si="24"/>
        <v>9.8914720457504188</v>
      </c>
      <c r="AP39" s="53">
        <f t="shared" si="25"/>
        <v>-2.7131988562395109E-2</v>
      </c>
      <c r="AQ39" s="56">
        <v>7.2668292750009584</v>
      </c>
      <c r="AR39" s="3"/>
      <c r="AT39" s="100">
        <v>3</v>
      </c>
      <c r="AU39" s="100">
        <v>-1</v>
      </c>
      <c r="AV39" s="98" t="s">
        <v>47</v>
      </c>
      <c r="AW39" s="99">
        <v>13.982213450139</v>
      </c>
      <c r="AX39" s="134">
        <v>0.4</v>
      </c>
      <c r="AY39" s="120">
        <v>11</v>
      </c>
      <c r="AZ39" s="99">
        <v>11.047154759335839</v>
      </c>
      <c r="BA39" s="120">
        <v>5</v>
      </c>
      <c r="BB39" s="99">
        <v>15.499169359876989</v>
      </c>
      <c r="BC39" s="120">
        <v>10</v>
      </c>
      <c r="BD39" s="121">
        <v>12.097242474118552</v>
      </c>
      <c r="BE39" s="120">
        <v>4</v>
      </c>
      <c r="BF39" s="99">
        <v>15.328581413356011</v>
      </c>
      <c r="BI39" s="100">
        <v>3</v>
      </c>
      <c r="BJ39" s="98" t="s">
        <v>101</v>
      </c>
      <c r="BK39" s="99">
        <v>12.763126123986211</v>
      </c>
      <c r="BL39" s="134">
        <v>0.4</v>
      </c>
      <c r="BM39" s="120">
        <v>4</v>
      </c>
      <c r="BN39" s="99">
        <v>11.47901361922432</v>
      </c>
      <c r="BO39" s="120">
        <v>2</v>
      </c>
      <c r="BP39" s="99">
        <v>19.934888353504803</v>
      </c>
      <c r="BQ39" s="120">
        <v>23</v>
      </c>
      <c r="BR39" s="121">
        <v>7.5402427223166182</v>
      </c>
      <c r="BS39" s="120">
        <v>16</v>
      </c>
      <c r="BT39" s="99">
        <v>11.242284797724512</v>
      </c>
    </row>
    <row r="40" spans="1:72" x14ac:dyDescent="0.35">
      <c r="A40" t="s">
        <v>103</v>
      </c>
      <c r="B40" t="s">
        <v>102</v>
      </c>
      <c r="C40" t="s">
        <v>77</v>
      </c>
      <c r="E40" t="s">
        <v>1</v>
      </c>
      <c r="F40" t="s">
        <v>3</v>
      </c>
      <c r="G40" s="55">
        <f t="shared" si="7"/>
        <v>20</v>
      </c>
      <c r="H40" s="22">
        <f>IF(N40="ND","ND",(N40*$M$34)+IF(R40="ND","ND",(R40*$Q$34)+IF(V40="ND","ND",(V40*$U$34))))</f>
        <v>8.808982417224831</v>
      </c>
      <c r="I40" s="55" t="str">
        <f t="shared" si="8"/>
        <v>ND</v>
      </c>
      <c r="J40" s="22" t="str">
        <f t="shared" si="9"/>
        <v>ND</v>
      </c>
      <c r="K40" s="22" t="str">
        <f t="shared" si="10"/>
        <v>ND</v>
      </c>
      <c r="L40" s="63" t="s">
        <v>0</v>
      </c>
      <c r="M40" s="55">
        <f t="shared" si="0"/>
        <v>23</v>
      </c>
      <c r="N40" s="22">
        <f t="shared" si="11"/>
        <v>8.1060699599288171</v>
      </c>
      <c r="O40" s="22">
        <f t="shared" si="12"/>
        <v>-0.4734825100177959</v>
      </c>
      <c r="P40" s="62">
        <v>7.4615387257256476</v>
      </c>
      <c r="Q40" s="55">
        <f t="shared" si="1"/>
        <v>31</v>
      </c>
      <c r="R40" s="53">
        <f t="shared" si="13"/>
        <v>5.8152309302009302</v>
      </c>
      <c r="S40" s="53">
        <f t="shared" si="14"/>
        <v>-1.0461922674497675</v>
      </c>
      <c r="T40" s="56">
        <v>6.5942206229288312</v>
      </c>
      <c r="U40" s="55">
        <f t="shared" si="2"/>
        <v>2</v>
      </c>
      <c r="V40" s="53">
        <f t="shared" si="15"/>
        <v>15.441973833953025</v>
      </c>
      <c r="W40" s="53">
        <f t="shared" si="16"/>
        <v>1.360493458488256</v>
      </c>
      <c r="X40" s="56">
        <v>12.217978416242801</v>
      </c>
      <c r="Y40" s="62"/>
      <c r="Z40" s="55">
        <f t="shared" si="3"/>
        <v>27</v>
      </c>
      <c r="AA40" s="22">
        <f>IF(AG40="ND","ND",(AG40*$AF$34)+IF(AK40="ND","ND",(AK40*$AJ$34)+IF(AO40="ND","ND",(AO40*$AN$34))))</f>
        <v>7.466647269442916</v>
      </c>
      <c r="AB40" s="55" t="str">
        <f t="shared" si="4"/>
        <v>ND</v>
      </c>
      <c r="AC40" s="22" t="str">
        <f t="shared" si="17"/>
        <v>ND</v>
      </c>
      <c r="AD40" s="22" t="str">
        <f t="shared" si="18"/>
        <v>ND</v>
      </c>
      <c r="AE40" s="63" t="s">
        <v>0</v>
      </c>
      <c r="AF40" s="55">
        <f t="shared" si="5"/>
        <v>21</v>
      </c>
      <c r="AG40" s="22">
        <f t="shared" si="19"/>
        <v>8.2860932182517715</v>
      </c>
      <c r="AH40" s="22">
        <f t="shared" si="20"/>
        <v>-0.4284766954370573</v>
      </c>
      <c r="AI40" s="62">
        <v>7.2861199314576268</v>
      </c>
      <c r="AJ40" s="55">
        <f t="shared" si="6"/>
        <v>29</v>
      </c>
      <c r="AK40" s="22">
        <f t="shared" si="21"/>
        <v>5.657695561684303</v>
      </c>
      <c r="AL40" s="22">
        <f t="shared" si="22"/>
        <v>-1.0855761095789243</v>
      </c>
      <c r="AM40" s="62">
        <v>5.8876799661809605</v>
      </c>
      <c r="AN40" s="55">
        <f t="shared" si="23"/>
        <v>17</v>
      </c>
      <c r="AO40" s="53">
        <f t="shared" si="24"/>
        <v>10.94503545154031</v>
      </c>
      <c r="AP40" s="53">
        <f t="shared" si="25"/>
        <v>0.23625886288507728</v>
      </c>
      <c r="AQ40" s="56">
        <v>7.824306164373299</v>
      </c>
      <c r="AR40" s="62"/>
      <c r="AT40" s="100">
        <v>4</v>
      </c>
      <c r="AU40" s="100">
        <v>1</v>
      </c>
      <c r="AV40" s="98" t="s">
        <v>63</v>
      </c>
      <c r="AW40" s="99">
        <v>13.164123972502756</v>
      </c>
      <c r="AX40" s="134">
        <v>0.4</v>
      </c>
      <c r="AY40" s="120">
        <v>6</v>
      </c>
      <c r="AZ40" s="99">
        <v>15.381680990204931</v>
      </c>
      <c r="BA40" s="120">
        <v>10</v>
      </c>
      <c r="BB40" s="99">
        <v>11.927864095704212</v>
      </c>
      <c r="BC40" s="120">
        <v>5</v>
      </c>
      <c r="BD40" s="121">
        <v>15.880384870551087</v>
      </c>
      <c r="BE40" s="120">
        <v>15</v>
      </c>
      <c r="BF40" s="99">
        <v>10.944937278685577</v>
      </c>
      <c r="BI40" s="100">
        <v>4</v>
      </c>
      <c r="BJ40" s="98" t="s">
        <v>41</v>
      </c>
      <c r="BK40" s="99">
        <v>12.572767739172125</v>
      </c>
      <c r="BL40" s="134">
        <v>0.36</v>
      </c>
      <c r="BM40" s="120">
        <v>14</v>
      </c>
      <c r="BN40" s="99">
        <v>7.5360964659937437</v>
      </c>
      <c r="BO40" s="120">
        <v>1</v>
      </c>
      <c r="BP40" s="99">
        <v>20</v>
      </c>
      <c r="BQ40" s="120">
        <v>26</v>
      </c>
      <c r="BR40" s="121">
        <v>6.7235269182430031</v>
      </c>
      <c r="BS40" s="120">
        <v>8</v>
      </c>
      <c r="BT40" s="99">
        <v>12.673666723666166</v>
      </c>
    </row>
    <row r="41" spans="1:72" x14ac:dyDescent="0.35">
      <c r="A41" t="s">
        <v>101</v>
      </c>
      <c r="B41" t="s">
        <v>100</v>
      </c>
      <c r="C41" t="s">
        <v>3</v>
      </c>
      <c r="E41" t="s">
        <v>3</v>
      </c>
      <c r="F41" t="s">
        <v>3</v>
      </c>
      <c r="G41" s="55">
        <f t="shared" si="7"/>
        <v>5</v>
      </c>
      <c r="H41" s="22">
        <f>IF(J41="ND","ND",(J41*$I$34)+IF(N41="ND","ND",(N41*$M$34)+IF(R41="ND","ND",(R41*$Q$34)+IF(V41="ND","ND",(V41*$U$34)))))</f>
        <v>12.660917288143791</v>
      </c>
      <c r="I41" s="55">
        <f t="shared" si="8"/>
        <v>1</v>
      </c>
      <c r="J41" s="22">
        <f t="shared" si="9"/>
        <v>18.173234482810866</v>
      </c>
      <c r="K41" s="22">
        <f t="shared" si="10"/>
        <v>2.0433086207027165</v>
      </c>
      <c r="L41" s="62">
        <v>16.011146286153064</v>
      </c>
      <c r="M41" s="55">
        <f t="shared" si="0"/>
        <v>2</v>
      </c>
      <c r="N41" s="22">
        <f t="shared" si="11"/>
        <v>18.677989854234443</v>
      </c>
      <c r="O41" s="22">
        <f t="shared" si="12"/>
        <v>2.1694974635586108</v>
      </c>
      <c r="P41" s="62">
        <v>15.659922001412426</v>
      </c>
      <c r="Q41" s="55">
        <f t="shared" si="1"/>
        <v>24</v>
      </c>
      <c r="R41" s="53">
        <f t="shared" si="13"/>
        <v>7.1969884690021297</v>
      </c>
      <c r="S41" s="53">
        <f t="shared" si="14"/>
        <v>-0.70075288274946756</v>
      </c>
      <c r="T41" s="56">
        <v>7.6956225089802599</v>
      </c>
      <c r="U41" s="55">
        <f t="shared" si="2"/>
        <v>18</v>
      </c>
      <c r="V41" s="53">
        <f t="shared" si="15"/>
        <v>10.270334476305774</v>
      </c>
      <c r="W41" s="53">
        <f t="shared" si="16"/>
        <v>6.7583619076443446E-2</v>
      </c>
      <c r="X41" s="56">
        <v>9.0835156130822448</v>
      </c>
      <c r="Y41" s="3"/>
      <c r="Z41" s="55">
        <f t="shared" si="3"/>
        <v>3</v>
      </c>
      <c r="AA41" s="22">
        <f>IF(AC41="ND","ND",(AC41*$AB$34)+IF(AG41="ND","ND",(AG41*$AF$34)+IF(AK41="ND","ND",(AK41*$AJ$34)+IF(AO41="ND","ND",(AO41*$AN$34)))))</f>
        <v>12.763126123986211</v>
      </c>
      <c r="AB41" s="55">
        <f t="shared" si="4"/>
        <v>4</v>
      </c>
      <c r="AC41" s="22">
        <f t="shared" si="17"/>
        <v>11.47901361922432</v>
      </c>
      <c r="AD41" s="22">
        <f t="shared" si="18"/>
        <v>0.36975340480608004</v>
      </c>
      <c r="AE41" s="62">
        <v>10.736276018960572</v>
      </c>
      <c r="AF41" s="55">
        <f t="shared" si="5"/>
        <v>2</v>
      </c>
      <c r="AG41" s="22">
        <f t="shared" si="19"/>
        <v>19.934888353504803</v>
      </c>
      <c r="AH41" s="22">
        <f t="shared" si="20"/>
        <v>2.4837220883762003</v>
      </c>
      <c r="AI41" s="62">
        <v>17.861737886032557</v>
      </c>
      <c r="AJ41" s="55">
        <f t="shared" si="6"/>
        <v>23</v>
      </c>
      <c r="AK41" s="22">
        <f t="shared" si="21"/>
        <v>7.5402427223166182</v>
      </c>
      <c r="AL41" s="22">
        <f t="shared" si="22"/>
        <v>-0.61493931942084556</v>
      </c>
      <c r="AM41" s="62">
        <v>7.6276061955098271</v>
      </c>
      <c r="AN41" s="55">
        <f t="shared" si="23"/>
        <v>16</v>
      </c>
      <c r="AO41" s="53">
        <f t="shared" si="24"/>
        <v>11.242284797724512</v>
      </c>
      <c r="AP41" s="53">
        <f t="shared" si="25"/>
        <v>0.31057119943112782</v>
      </c>
      <c r="AQ41" s="56">
        <v>7.9815910890091288</v>
      </c>
      <c r="AR41" s="3"/>
      <c r="AT41" s="100">
        <v>5</v>
      </c>
      <c r="AU41" s="100">
        <v>-2</v>
      </c>
      <c r="AV41" s="98" t="s">
        <v>101</v>
      </c>
      <c r="AW41" s="99">
        <v>12.660917288143791</v>
      </c>
      <c r="AX41" s="134">
        <v>0.4</v>
      </c>
      <c r="AY41" s="120">
        <v>1</v>
      </c>
      <c r="AZ41" s="99">
        <v>18.173234482810866</v>
      </c>
      <c r="BA41" s="120">
        <v>2</v>
      </c>
      <c r="BB41" s="99">
        <v>18.677989854234443</v>
      </c>
      <c r="BC41" s="120">
        <v>24</v>
      </c>
      <c r="BD41" s="121">
        <v>7.1969884690021297</v>
      </c>
      <c r="BE41" s="120">
        <v>18</v>
      </c>
      <c r="BF41" s="99">
        <v>10.270334476305774</v>
      </c>
      <c r="BI41" s="100">
        <v>5</v>
      </c>
      <c r="BJ41" s="98" t="s">
        <v>63</v>
      </c>
      <c r="BK41" s="99">
        <v>12.17865215142286</v>
      </c>
      <c r="BL41" s="134">
        <v>0.4</v>
      </c>
      <c r="BM41" s="120">
        <v>9</v>
      </c>
      <c r="BN41" s="99">
        <v>9.2377313894186468</v>
      </c>
      <c r="BO41" s="120">
        <v>8</v>
      </c>
      <c r="BP41" s="99">
        <v>12.779074118853723</v>
      </c>
      <c r="BQ41" s="120">
        <v>10</v>
      </c>
      <c r="BR41" s="121">
        <v>13.116195636178233</v>
      </c>
      <c r="BS41" s="120">
        <v>12</v>
      </c>
      <c r="BT41" s="99">
        <v>11.620993619904693</v>
      </c>
    </row>
    <row r="42" spans="1:72" x14ac:dyDescent="0.35">
      <c r="A42" t="s">
        <v>99</v>
      </c>
      <c r="B42" t="s">
        <v>98</v>
      </c>
      <c r="C42" t="s">
        <v>3</v>
      </c>
      <c r="E42" t="s">
        <v>2</v>
      </c>
      <c r="F42" t="s">
        <v>3</v>
      </c>
      <c r="G42" s="55">
        <f t="shared" si="7"/>
        <v>29</v>
      </c>
      <c r="H42" s="22">
        <f>IF(J42="ND","ND",(J42*$I$34)+IF(N42="ND","ND",(N42*$M$34)+IF(R42="ND","ND",(R42*$Q$34)+IF(V42="ND","ND",(V42*$U$34)))))</f>
        <v>7.7408011419625193</v>
      </c>
      <c r="I42" s="55">
        <f t="shared" si="8"/>
        <v>22</v>
      </c>
      <c r="J42" s="22">
        <f t="shared" si="9"/>
        <v>6.302952007688658</v>
      </c>
      <c r="K42" s="22">
        <f t="shared" si="10"/>
        <v>-0.92426199807783538</v>
      </c>
      <c r="L42" s="62">
        <v>3.6069953876368697</v>
      </c>
      <c r="M42" s="55">
        <f t="shared" si="0"/>
        <v>28</v>
      </c>
      <c r="N42" s="22">
        <f t="shared" si="11"/>
        <v>5.5832801403983927</v>
      </c>
      <c r="O42" s="22">
        <f t="shared" si="12"/>
        <v>-1.1041799649004018</v>
      </c>
      <c r="P42" s="62">
        <v>5.5051487727851693</v>
      </c>
      <c r="Q42" s="55">
        <f t="shared" si="1"/>
        <v>34</v>
      </c>
      <c r="R42" s="53">
        <f t="shared" si="13"/>
        <v>4.7777622912027482</v>
      </c>
      <c r="S42" s="53">
        <f t="shared" si="14"/>
        <v>-1.3055594271993129</v>
      </c>
      <c r="T42" s="56">
        <v>5.7672521544208344</v>
      </c>
      <c r="U42" s="55">
        <f t="shared" si="2"/>
        <v>9</v>
      </c>
      <c r="V42" s="53">
        <f t="shared" si="15"/>
        <v>13.340644039044371</v>
      </c>
      <c r="W42" s="53">
        <f t="shared" si="16"/>
        <v>0.83516100976109287</v>
      </c>
      <c r="X42" s="56">
        <v>10.944389980580766</v>
      </c>
      <c r="Y42" s="62"/>
      <c r="Z42" s="55">
        <f t="shared" si="3"/>
        <v>30</v>
      </c>
      <c r="AA42" s="22">
        <f>IF(AG42="ND","ND",(AG42*$AF$34)+IF(AK42="ND","ND",(AK42*$AJ$34)+IF(AO42="ND","ND",(AO42*$AN$34))))</f>
        <v>6.331047584742441</v>
      </c>
      <c r="AB42" s="55" t="str">
        <f t="shared" si="4"/>
        <v>ND</v>
      </c>
      <c r="AC42" s="22" t="str">
        <f t="shared" si="17"/>
        <v>ND</v>
      </c>
      <c r="AD42" s="22" t="str">
        <f t="shared" si="18"/>
        <v>ND</v>
      </c>
      <c r="AE42" s="63" t="s">
        <v>0</v>
      </c>
      <c r="AF42" s="55">
        <f t="shared" si="5"/>
        <v>29</v>
      </c>
      <c r="AG42" s="22">
        <f t="shared" si="19"/>
        <v>5.833260546445401</v>
      </c>
      <c r="AH42" s="22">
        <f t="shared" si="20"/>
        <v>-1.0416848633886497</v>
      </c>
      <c r="AI42" s="62">
        <v>5.0592611926495312</v>
      </c>
      <c r="AJ42" s="55">
        <f t="shared" si="6"/>
        <v>33</v>
      </c>
      <c r="AK42" s="22">
        <f t="shared" si="21"/>
        <v>5.0756840089523161</v>
      </c>
      <c r="AL42" s="22">
        <f t="shared" si="22"/>
        <v>-1.231078997761921</v>
      </c>
      <c r="AM42" s="62">
        <v>5.34976134849774</v>
      </c>
      <c r="AN42" s="55">
        <f t="shared" si="23"/>
        <v>19</v>
      </c>
      <c r="AO42" s="53">
        <f t="shared" si="24"/>
        <v>10.194547393743754</v>
      </c>
      <c r="AP42" s="53">
        <f t="shared" si="25"/>
        <v>4.8636848435938594E-2</v>
      </c>
      <c r="AQ42" s="56">
        <v>7.4271969389842107</v>
      </c>
      <c r="AR42" s="62"/>
      <c r="AT42" s="100">
        <v>6</v>
      </c>
      <c r="AU42" s="100">
        <v>2</v>
      </c>
      <c r="AV42" s="98" t="s">
        <v>43</v>
      </c>
      <c r="AW42" s="99">
        <v>11.983019121893193</v>
      </c>
      <c r="AX42" s="134">
        <v>0.4</v>
      </c>
      <c r="AY42" s="120">
        <v>4</v>
      </c>
      <c r="AZ42" s="99">
        <v>16.644232862242667</v>
      </c>
      <c r="BA42" s="120">
        <v>6</v>
      </c>
      <c r="BB42" s="99">
        <v>14.508241731552076</v>
      </c>
      <c r="BC42" s="120">
        <v>25</v>
      </c>
      <c r="BD42" s="121">
        <v>7.1747410315867208</v>
      </c>
      <c r="BE42" s="120">
        <v>10</v>
      </c>
      <c r="BF42" s="99">
        <v>12.712336689090961</v>
      </c>
      <c r="BI42" s="100">
        <v>6</v>
      </c>
      <c r="BJ42" s="98" t="s">
        <v>49</v>
      </c>
      <c r="BK42" s="99">
        <v>12.115603347778093</v>
      </c>
      <c r="BL42" s="134">
        <v>0.32</v>
      </c>
      <c r="BM42" s="120">
        <v>8</v>
      </c>
      <c r="BN42" s="99">
        <v>9.8980876429393785</v>
      </c>
      <c r="BO42" s="120">
        <v>5</v>
      </c>
      <c r="BP42" s="99">
        <v>14.003624038072248</v>
      </c>
      <c r="BQ42" s="120">
        <v>14</v>
      </c>
      <c r="BR42" s="121">
        <v>11.242290215359729</v>
      </c>
      <c r="BS42" s="120">
        <v>11</v>
      </c>
      <c r="BT42" s="99">
        <v>11.840067691515209</v>
      </c>
    </row>
    <row r="43" spans="1:72" x14ac:dyDescent="0.35">
      <c r="A43" t="s">
        <v>97</v>
      </c>
      <c r="B43" t="s">
        <v>96</v>
      </c>
      <c r="C43" t="s">
        <v>77</v>
      </c>
      <c r="E43" t="s">
        <v>1</v>
      </c>
      <c r="F43" t="s">
        <v>3</v>
      </c>
      <c r="G43" s="55">
        <f t="shared" si="7"/>
        <v>31</v>
      </c>
      <c r="H43" s="22">
        <f>IF(J43="ND","ND",(J43*$I$34)+IF(N43="ND","ND",(N43*$M$34)+IF(R43="ND","ND",(R43*$Q$34)+IF(V43="ND","ND",(V43*$U$34)))))</f>
        <v>6.9828396431198065</v>
      </c>
      <c r="I43" s="55">
        <f t="shared" si="8"/>
        <v>24</v>
      </c>
      <c r="J43" s="22">
        <f t="shared" si="9"/>
        <v>6.034482480454221</v>
      </c>
      <c r="K43" s="22">
        <f t="shared" si="10"/>
        <v>-0.99137937988644487</v>
      </c>
      <c r="L43" s="62">
        <v>3.3264513875721207</v>
      </c>
      <c r="M43" s="55">
        <f t="shared" si="0"/>
        <v>13</v>
      </c>
      <c r="N43" s="22">
        <f t="shared" si="11"/>
        <v>10.717484662238753</v>
      </c>
      <c r="O43" s="22">
        <f t="shared" si="12"/>
        <v>0.17937116555968852</v>
      </c>
      <c r="P43" s="62">
        <v>9.4866560965858007</v>
      </c>
      <c r="Q43" s="55">
        <f t="shared" si="1"/>
        <v>21</v>
      </c>
      <c r="R43" s="53">
        <f t="shared" si="13"/>
        <v>8.1441355353670115</v>
      </c>
      <c r="S43" s="53">
        <f t="shared" si="14"/>
        <v>-0.46396611615824707</v>
      </c>
      <c r="T43" s="56">
        <v>8.450595458986685</v>
      </c>
      <c r="U43" s="55">
        <f t="shared" si="2"/>
        <v>32</v>
      </c>
      <c r="V43" s="53">
        <f t="shared" si="15"/>
        <v>2.4030177859755177</v>
      </c>
      <c r="W43" s="53">
        <f t="shared" si="16"/>
        <v>-1.8992455535061206</v>
      </c>
      <c r="X43" s="56">
        <v>4.3152381248114917</v>
      </c>
      <c r="Y43" s="62"/>
      <c r="Z43" s="55">
        <f t="shared" si="3"/>
        <v>33</v>
      </c>
      <c r="AA43" s="22">
        <f>IF(AG43="ND","ND",(AG43*$AF$34)+IF(AK43="ND","ND",(AK43*$AJ$34)+IF(AO43="ND","ND",(AO43*$AN$34))))</f>
        <v>5.1855386185427585</v>
      </c>
      <c r="AB43" s="55" t="str">
        <f t="shared" si="4"/>
        <v>ND</v>
      </c>
      <c r="AC43" s="22" t="str">
        <f t="shared" si="17"/>
        <v>ND</v>
      </c>
      <c r="AD43" s="22" t="str">
        <f t="shared" si="18"/>
        <v>ND</v>
      </c>
      <c r="AE43" s="63" t="s">
        <v>0</v>
      </c>
      <c r="AF43" s="55">
        <f t="shared" si="5"/>
        <v>18</v>
      </c>
      <c r="AG43" s="22">
        <f t="shared" si="19"/>
        <v>8.9226436990373337</v>
      </c>
      <c r="AH43" s="22">
        <f t="shared" si="20"/>
        <v>-0.26933907524066641</v>
      </c>
      <c r="AI43" s="62">
        <v>7.8640264544435237</v>
      </c>
      <c r="AJ43" s="55">
        <f t="shared" si="6"/>
        <v>19</v>
      </c>
      <c r="AK43" s="22">
        <f t="shared" si="21"/>
        <v>8.198040661559137</v>
      </c>
      <c r="AL43" s="22">
        <f t="shared" si="22"/>
        <v>-0.45048983461021558</v>
      </c>
      <c r="AM43" s="62">
        <v>8.2355696569415784</v>
      </c>
      <c r="AN43" s="55">
        <f t="shared" si="23"/>
        <v>32</v>
      </c>
      <c r="AO43" s="53">
        <f t="shared" si="24"/>
        <v>0.16444436787939232</v>
      </c>
      <c r="AP43" s="53">
        <f t="shared" si="25"/>
        <v>-2.4588889080301519</v>
      </c>
      <c r="AQ43" s="56">
        <v>2.1199220239535363</v>
      </c>
      <c r="AR43" s="62"/>
      <c r="AT43" s="100">
        <v>7</v>
      </c>
      <c r="AU43" s="100">
        <v>7</v>
      </c>
      <c r="AV43" s="98" t="s">
        <v>109</v>
      </c>
      <c r="AW43" s="99">
        <v>11.547759554058215</v>
      </c>
      <c r="AX43" s="134">
        <v>0.4</v>
      </c>
      <c r="AY43" s="120">
        <v>5</v>
      </c>
      <c r="AZ43" s="99">
        <v>15.657906573283757</v>
      </c>
      <c r="BA43" s="120">
        <v>8</v>
      </c>
      <c r="BB43" s="99">
        <v>12.895784710305859</v>
      </c>
      <c r="BC43" s="120">
        <v>20</v>
      </c>
      <c r="BD43" s="121">
        <v>8.1519314740224917</v>
      </c>
      <c r="BE43" s="120">
        <v>12</v>
      </c>
      <c r="BF43" s="99">
        <v>12.225513471437782</v>
      </c>
      <c r="BI43" s="100">
        <v>7</v>
      </c>
      <c r="BJ43" s="98" t="s">
        <v>93</v>
      </c>
      <c r="BK43" s="99">
        <v>11.790768159458306</v>
      </c>
      <c r="BL43" s="134">
        <v>0.3</v>
      </c>
      <c r="BM43" s="120">
        <v>7</v>
      </c>
      <c r="BN43" s="99">
        <v>10.274594271897495</v>
      </c>
      <c r="BO43" s="120">
        <v>13</v>
      </c>
      <c r="BP43" s="99">
        <v>11.164340362307337</v>
      </c>
      <c r="BQ43" s="120">
        <v>1</v>
      </c>
      <c r="BR43" s="121">
        <v>20</v>
      </c>
      <c r="BS43" s="120">
        <v>30</v>
      </c>
      <c r="BT43" s="99">
        <v>4.7133554119211851</v>
      </c>
    </row>
    <row r="44" spans="1:72" x14ac:dyDescent="0.35">
      <c r="A44" t="s">
        <v>95</v>
      </c>
      <c r="B44" t="s">
        <v>94</v>
      </c>
      <c r="C44" t="s">
        <v>3</v>
      </c>
      <c r="D44" t="s">
        <v>3</v>
      </c>
      <c r="E44" t="s">
        <v>3</v>
      </c>
      <c r="G44" s="55">
        <f t="shared" si="7"/>
        <v>14</v>
      </c>
      <c r="H44" s="22">
        <f>IF(N44="ND","ND",(N44*$M$34)+IF(R44="ND","ND",(R44*$Q$34)+IF(V44="ND","ND",(V44*$U$34))))</f>
        <v>10.457622233297217</v>
      </c>
      <c r="I44" s="55" t="str">
        <f t="shared" si="8"/>
        <v>ND</v>
      </c>
      <c r="J44" s="22" t="str">
        <f t="shared" si="9"/>
        <v>ND</v>
      </c>
      <c r="K44" s="22" t="str">
        <f t="shared" si="10"/>
        <v>ND</v>
      </c>
      <c r="L44" s="63" t="s">
        <v>0</v>
      </c>
      <c r="M44" s="55">
        <f t="shared" si="0"/>
        <v>30</v>
      </c>
      <c r="N44" s="22">
        <f t="shared" si="11"/>
        <v>5.5183502555056227</v>
      </c>
      <c r="O44" s="22">
        <f t="shared" si="12"/>
        <v>-1.1204124361235943</v>
      </c>
      <c r="P44" s="62">
        <v>5.454796510592578</v>
      </c>
      <c r="Q44" s="55">
        <f t="shared" si="1"/>
        <v>4</v>
      </c>
      <c r="R44" s="53">
        <f t="shared" si="13"/>
        <v>15.881674243131172</v>
      </c>
      <c r="S44" s="53">
        <f t="shared" si="14"/>
        <v>1.4704185607827933</v>
      </c>
      <c r="T44" s="56">
        <v>14.618204092785865</v>
      </c>
      <c r="U44" s="55">
        <f t="shared" si="2"/>
        <v>7</v>
      </c>
      <c r="V44" s="53">
        <f t="shared" si="15"/>
        <v>13.458716279020598</v>
      </c>
      <c r="W44" s="53">
        <f t="shared" si="16"/>
        <v>0.8646790697551493</v>
      </c>
      <c r="X44" s="56">
        <v>11.015952017044905</v>
      </c>
      <c r="Y44" s="3"/>
      <c r="Z44" s="55">
        <f t="shared" si="3"/>
        <v>15</v>
      </c>
      <c r="AA44" s="22">
        <f>IF(AG44="ND","ND",(AG44*$AF$34)+IF(AK44="ND","ND",(AK44*$AJ$34)+IF(AO44="ND","ND",(AO44*$AN$34))))</f>
        <v>10.17188203186198</v>
      </c>
      <c r="AB44" s="55" t="str">
        <f t="shared" si="4"/>
        <v>ND</v>
      </c>
      <c r="AC44" s="22" t="str">
        <f t="shared" si="17"/>
        <v>ND</v>
      </c>
      <c r="AD44" s="22" t="str">
        <f t="shared" si="18"/>
        <v>ND</v>
      </c>
      <c r="AE44" s="63" t="s">
        <v>0</v>
      </c>
      <c r="AF44" s="55">
        <f t="shared" si="5"/>
        <v>31</v>
      </c>
      <c r="AG44" s="22">
        <f t="shared" si="19"/>
        <v>5.8303598541247021</v>
      </c>
      <c r="AH44" s="22">
        <f t="shared" si="20"/>
        <v>-1.0424100364688245</v>
      </c>
      <c r="AI44" s="62">
        <v>5.0566277345595489</v>
      </c>
      <c r="AJ44" s="55">
        <f t="shared" si="6"/>
        <v>5</v>
      </c>
      <c r="AK44" s="22">
        <f t="shared" si="21"/>
        <v>14.068594484772692</v>
      </c>
      <c r="AL44" s="22">
        <f t="shared" si="22"/>
        <v>1.0171486211931733</v>
      </c>
      <c r="AM44" s="62">
        <v>13.661372946918819</v>
      </c>
      <c r="AN44" s="55">
        <f t="shared" si="23"/>
        <v>4</v>
      </c>
      <c r="AO44" s="53">
        <f t="shared" si="24"/>
        <v>14.007319100642547</v>
      </c>
      <c r="AP44" s="53">
        <f t="shared" si="25"/>
        <v>1.0018297751606371</v>
      </c>
      <c r="AQ44" s="56">
        <v>9.4446665087964146</v>
      </c>
      <c r="AR44" s="3"/>
      <c r="AT44" s="100">
        <v>8</v>
      </c>
      <c r="AU44" s="100">
        <v>4</v>
      </c>
      <c r="AV44" s="98" t="s">
        <v>85</v>
      </c>
      <c r="AW44" s="99">
        <v>11.402419217606742</v>
      </c>
      <c r="AX44" s="134">
        <v>0.38</v>
      </c>
      <c r="AY44" s="120">
        <v>21</v>
      </c>
      <c r="AZ44" s="99">
        <v>6.6736026647845463</v>
      </c>
      <c r="BA44" s="120">
        <v>11</v>
      </c>
      <c r="BB44" s="99">
        <v>11.879018778548032</v>
      </c>
      <c r="BC44" s="120">
        <v>9</v>
      </c>
      <c r="BD44" s="121">
        <v>12.942868183950175</v>
      </c>
      <c r="BE44" s="120">
        <v>14</v>
      </c>
      <c r="BF44" s="99">
        <v>10.961642874596082</v>
      </c>
      <c r="BI44" s="100">
        <v>8</v>
      </c>
      <c r="BJ44" s="98" t="s">
        <v>43</v>
      </c>
      <c r="BK44" s="99">
        <v>11.454697825218258</v>
      </c>
      <c r="BL44" s="134">
        <v>0.32</v>
      </c>
      <c r="BM44" s="120">
        <v>11</v>
      </c>
      <c r="BN44" s="99">
        <v>8.6573618214348294</v>
      </c>
      <c r="BO44" s="120">
        <v>3</v>
      </c>
      <c r="BP44" s="99">
        <v>16.466620886233873</v>
      </c>
      <c r="BQ44" s="120">
        <v>24</v>
      </c>
      <c r="BR44" s="121">
        <v>7.4917941571720821</v>
      </c>
      <c r="BS44" s="120">
        <v>15</v>
      </c>
      <c r="BT44" s="99">
        <v>11.338123766843292</v>
      </c>
    </row>
    <row r="45" spans="1:72" x14ac:dyDescent="0.35">
      <c r="A45" t="s">
        <v>93</v>
      </c>
      <c r="B45" t="s">
        <v>92</v>
      </c>
      <c r="C45" t="s">
        <v>3</v>
      </c>
      <c r="D45" t="s">
        <v>3</v>
      </c>
      <c r="E45" t="s">
        <v>3</v>
      </c>
      <c r="F45" t="s">
        <v>3</v>
      </c>
      <c r="G45" s="55">
        <f t="shared" si="7"/>
        <v>9</v>
      </c>
      <c r="H45" s="22">
        <f>IF(J45="ND","ND",(J45*$I$34)+IF(N45="ND","ND",(N45*$M$34)+IF(R45="ND","ND",(R45*$Q$34)+IF(V45="ND","ND",(V45*$U$34)))))</f>
        <v>11.310057930276006</v>
      </c>
      <c r="I45" s="55">
        <f t="shared" si="8"/>
        <v>3</v>
      </c>
      <c r="J45" s="22">
        <f t="shared" si="9"/>
        <v>16.734495363419953</v>
      </c>
      <c r="K45" s="22">
        <f t="shared" si="10"/>
        <v>1.6836238408549886</v>
      </c>
      <c r="L45" s="62">
        <v>14.507699575602949</v>
      </c>
      <c r="M45" s="55">
        <f t="shared" si="0"/>
        <v>20</v>
      </c>
      <c r="N45" s="22">
        <f t="shared" si="11"/>
        <v>8.7579825099500805</v>
      </c>
      <c r="O45" s="22">
        <f t="shared" si="12"/>
        <v>-0.3105043725124797</v>
      </c>
      <c r="P45" s="62">
        <v>7.9670882380884347</v>
      </c>
      <c r="Q45" s="55">
        <f t="shared" si="1"/>
        <v>1</v>
      </c>
      <c r="R45" s="53">
        <f t="shared" si="13"/>
        <v>19.394112290323115</v>
      </c>
      <c r="S45" s="53">
        <f t="shared" si="14"/>
        <v>2.3485280725807782</v>
      </c>
      <c r="T45" s="56">
        <v>17.41797596388589</v>
      </c>
      <c r="U45" s="55">
        <f t="shared" si="2"/>
        <v>30</v>
      </c>
      <c r="V45" s="53">
        <f t="shared" si="15"/>
        <v>3.9699331795068451</v>
      </c>
      <c r="W45" s="53">
        <f t="shared" si="16"/>
        <v>-1.5075167051232887</v>
      </c>
      <c r="X45" s="56">
        <v>5.2649249991410283</v>
      </c>
      <c r="Y45" s="3"/>
      <c r="Z45" s="55">
        <f t="shared" si="3"/>
        <v>7</v>
      </c>
      <c r="AA45" s="22">
        <f>IF(AC45="ND","ND",(AC45*$AB$34)+IF(AG45="ND","ND",(AG45*$AF$34)+IF(AK45="ND","ND",(AK45*$AJ$34)+IF(AO45="ND","ND",(AO45*$AN$34)))))</f>
        <v>11.790768159458306</v>
      </c>
      <c r="AB45" s="55">
        <f t="shared" si="4"/>
        <v>7</v>
      </c>
      <c r="AC45" s="22">
        <f t="shared" si="17"/>
        <v>10.274594271897495</v>
      </c>
      <c r="AD45" s="22">
        <f t="shared" si="18"/>
        <v>6.8648567974373853E-2</v>
      </c>
      <c r="AE45" s="62">
        <v>9.9219155864355244</v>
      </c>
      <c r="AF45" s="55">
        <f t="shared" si="5"/>
        <v>13</v>
      </c>
      <c r="AG45" s="22">
        <f t="shared" si="19"/>
        <v>11.164340362307337</v>
      </c>
      <c r="AH45" s="22">
        <f t="shared" si="20"/>
        <v>0.29108509057683446</v>
      </c>
      <c r="AI45" s="62">
        <v>9.8992006682163201</v>
      </c>
      <c r="AJ45" s="55">
        <f t="shared" si="6"/>
        <v>1</v>
      </c>
      <c r="AK45" s="22">
        <f t="shared" si="21"/>
        <v>20</v>
      </c>
      <c r="AL45" s="22">
        <f t="shared" si="22"/>
        <v>2.7316989509631773</v>
      </c>
      <c r="AM45" s="62">
        <v>20</v>
      </c>
      <c r="AN45" s="55">
        <f t="shared" si="23"/>
        <v>30</v>
      </c>
      <c r="AO45" s="53">
        <f t="shared" si="24"/>
        <v>4.7133554119211851</v>
      </c>
      <c r="AP45" s="53">
        <f t="shared" si="25"/>
        <v>-1.3216611470197037</v>
      </c>
      <c r="AQ45" s="56">
        <v>4.5269084140727438</v>
      </c>
      <c r="AR45" s="3"/>
      <c r="AT45" s="100">
        <v>9</v>
      </c>
      <c r="AU45" s="100">
        <v>-2</v>
      </c>
      <c r="AV45" s="98" t="s">
        <v>93</v>
      </c>
      <c r="AW45" s="99">
        <v>11.310057930276006</v>
      </c>
      <c r="AX45" s="134">
        <v>0.34</v>
      </c>
      <c r="AY45" s="120">
        <v>3</v>
      </c>
      <c r="AZ45" s="99">
        <v>16.734495363419953</v>
      </c>
      <c r="BA45" s="120">
        <v>20</v>
      </c>
      <c r="BB45" s="99">
        <v>8.7579825099500805</v>
      </c>
      <c r="BC45" s="120">
        <v>1</v>
      </c>
      <c r="BD45" s="121">
        <v>19.394112290323115</v>
      </c>
      <c r="BE45" s="120">
        <v>30</v>
      </c>
      <c r="BF45" s="99">
        <v>3.9699331795068451</v>
      </c>
      <c r="BI45" s="100">
        <v>9</v>
      </c>
      <c r="BJ45" s="98" t="s">
        <v>87</v>
      </c>
      <c r="BK45" s="99">
        <v>11.447435717400319</v>
      </c>
      <c r="BL45" s="134">
        <v>0.34</v>
      </c>
      <c r="BM45" s="120">
        <v>10</v>
      </c>
      <c r="BN45" s="99">
        <v>8.673193389362666</v>
      </c>
      <c r="BO45" s="120">
        <v>7</v>
      </c>
      <c r="BP45" s="99">
        <v>13.144644273251092</v>
      </c>
      <c r="BQ45" s="120">
        <v>17</v>
      </c>
      <c r="BR45" s="121">
        <v>8.2994312120195879</v>
      </c>
      <c r="BS45" s="120">
        <v>5</v>
      </c>
      <c r="BT45" s="99">
        <v>13.8229791096095</v>
      </c>
    </row>
    <row r="46" spans="1:72" x14ac:dyDescent="0.35">
      <c r="A46" t="s">
        <v>91</v>
      </c>
      <c r="B46" t="s">
        <v>90</v>
      </c>
      <c r="C46" t="s">
        <v>3</v>
      </c>
      <c r="D46" t="s">
        <v>3</v>
      </c>
      <c r="E46" t="s">
        <v>3</v>
      </c>
      <c r="G46" s="55">
        <f t="shared" si="7"/>
        <v>32</v>
      </c>
      <c r="H46" s="22">
        <f>IF(J46="ND","ND",(J46*$I$34)+IF(N46="ND","ND",(N46*$M$34)+IF(R46="ND","ND",(R46*$Q$34))))</f>
        <v>6.3930968587529762</v>
      </c>
      <c r="I46" s="55">
        <f t="shared" si="8"/>
        <v>23</v>
      </c>
      <c r="J46" s="22">
        <f t="shared" si="9"/>
        <v>6.0470322047745126</v>
      </c>
      <c r="K46" s="22">
        <f t="shared" si="10"/>
        <v>-0.98824194880637184</v>
      </c>
      <c r="L46" s="62">
        <v>3.3395655383541212</v>
      </c>
      <c r="M46" s="55">
        <f t="shared" si="0"/>
        <v>27</v>
      </c>
      <c r="N46" s="22">
        <f t="shared" si="11"/>
        <v>6.0460165330341757</v>
      </c>
      <c r="O46" s="22">
        <f t="shared" si="12"/>
        <v>-0.98849586674145606</v>
      </c>
      <c r="P46" s="62">
        <v>5.8639946910634793</v>
      </c>
      <c r="Q46" s="55">
        <f t="shared" si="1"/>
        <v>7</v>
      </c>
      <c r="R46" s="53">
        <f t="shared" si="13"/>
        <v>13.248628927884242</v>
      </c>
      <c r="S46" s="53">
        <f t="shared" si="14"/>
        <v>0.8121572319710606</v>
      </c>
      <c r="T46" s="56">
        <v>12.519398046981404</v>
      </c>
      <c r="U46" s="55" t="str">
        <f t="shared" si="2"/>
        <v>ND</v>
      </c>
      <c r="V46" s="38" t="str">
        <f t="shared" si="15"/>
        <v>ND</v>
      </c>
      <c r="W46" s="38" t="str">
        <f t="shared" si="16"/>
        <v>ND</v>
      </c>
      <c r="X46" s="56" t="s">
        <v>0</v>
      </c>
      <c r="Y46" s="3"/>
      <c r="Z46" s="55">
        <f t="shared" si="3"/>
        <v>25</v>
      </c>
      <c r="AA46" s="22">
        <f>IF(AC46="ND","ND",(AC46*$AB$34)+IF(AG46="ND","ND",(AG46*$AF$34)+IF(AK46="ND","ND",(AK46*$AJ$34))))</f>
        <v>7.7953908423153733</v>
      </c>
      <c r="AB46" s="55">
        <f t="shared" si="4"/>
        <v>1</v>
      </c>
      <c r="AC46" s="22">
        <f t="shared" si="17"/>
        <v>20</v>
      </c>
      <c r="AD46" s="22">
        <f t="shared" si="18"/>
        <v>3.6804096325653703</v>
      </c>
      <c r="AE46" s="62">
        <v>19.69019209001554</v>
      </c>
      <c r="AF46" s="55">
        <f t="shared" si="5"/>
        <v>28</v>
      </c>
      <c r="AG46" s="22">
        <f t="shared" si="19"/>
        <v>5.8813671416348017</v>
      </c>
      <c r="AH46" s="22">
        <f t="shared" si="20"/>
        <v>-1.0296582145912996</v>
      </c>
      <c r="AI46" s="62">
        <v>5.1029358358990144</v>
      </c>
      <c r="AJ46" s="55">
        <f t="shared" si="6"/>
        <v>8</v>
      </c>
      <c r="AK46" s="22">
        <f t="shared" si="21"/>
        <v>13.436602332749775</v>
      </c>
      <c r="AL46" s="22">
        <f t="shared" si="22"/>
        <v>0.85915058318744353</v>
      </c>
      <c r="AM46" s="62">
        <v>13.077260237803298</v>
      </c>
      <c r="AN46" s="55" t="str">
        <f t="shared" si="23"/>
        <v>ND</v>
      </c>
      <c r="AO46" s="38" t="str">
        <f t="shared" si="24"/>
        <v>ND</v>
      </c>
      <c r="AP46" s="38" t="str">
        <f t="shared" si="25"/>
        <v>ND</v>
      </c>
      <c r="AQ46" s="56" t="s">
        <v>0</v>
      </c>
      <c r="AR46" s="3"/>
      <c r="AT46" s="100">
        <v>10</v>
      </c>
      <c r="AU46" s="100">
        <v>-1</v>
      </c>
      <c r="AV46" s="98" t="s">
        <v>87</v>
      </c>
      <c r="AW46" s="99">
        <v>11.141569772321247</v>
      </c>
      <c r="AX46" s="134">
        <v>0.4</v>
      </c>
      <c r="AY46" s="120">
        <v>13</v>
      </c>
      <c r="AZ46" s="99">
        <v>10.133686785586102</v>
      </c>
      <c r="BA46" s="120">
        <v>12</v>
      </c>
      <c r="BB46" s="99">
        <v>11.439658119346644</v>
      </c>
      <c r="BC46" s="120">
        <v>19</v>
      </c>
      <c r="BD46" s="121">
        <v>8.153811458591548</v>
      </c>
      <c r="BE46" s="120">
        <v>5</v>
      </c>
      <c r="BF46" s="99">
        <v>14.167200734603931</v>
      </c>
      <c r="BI46" s="100">
        <v>10</v>
      </c>
      <c r="BJ46" s="98" t="s">
        <v>107</v>
      </c>
      <c r="BK46" s="99">
        <v>11.368388010478004</v>
      </c>
      <c r="BL46" s="134">
        <v>0.24</v>
      </c>
      <c r="BM46" s="120">
        <v>6</v>
      </c>
      <c r="BN46" s="99">
        <v>10.474715292802951</v>
      </c>
      <c r="BO46" s="120">
        <v>20</v>
      </c>
      <c r="BP46" s="99">
        <v>8.3468229444349618</v>
      </c>
      <c r="BQ46" s="120">
        <v>9</v>
      </c>
      <c r="BR46" s="121">
        <v>13.143917869206868</v>
      </c>
      <c r="BS46" s="120">
        <v>7</v>
      </c>
      <c r="BT46" s="99">
        <v>12.912314123683865</v>
      </c>
    </row>
    <row r="47" spans="1:72" x14ac:dyDescent="0.35">
      <c r="A47" t="s">
        <v>89</v>
      </c>
      <c r="B47" t="s">
        <v>88</v>
      </c>
      <c r="C47" t="s">
        <v>3</v>
      </c>
      <c r="D47" t="s">
        <v>3</v>
      </c>
      <c r="E47" t="s">
        <v>3</v>
      </c>
      <c r="F47" t="s">
        <v>3</v>
      </c>
      <c r="G47" s="55">
        <f t="shared" si="7"/>
        <v>1</v>
      </c>
      <c r="H47" s="22">
        <f>IF(J47="ND","ND",(J47*$I$34)+IF(N47="ND","ND",(N47*$M$34)+IF(R47="ND","ND",(R47*$Q$34)+IF(V47="ND","ND",(V47*$U$34)))))</f>
        <v>14.678684762844687</v>
      </c>
      <c r="I47" s="55">
        <f t="shared" si="8"/>
        <v>19</v>
      </c>
      <c r="J47" s="22">
        <f t="shared" si="9"/>
        <v>6.878563871297942</v>
      </c>
      <c r="K47" s="22">
        <f t="shared" si="10"/>
        <v>-0.78035903217551461</v>
      </c>
      <c r="L47" s="62">
        <v>4.2084955145419931</v>
      </c>
      <c r="M47" s="55">
        <f t="shared" si="0"/>
        <v>4</v>
      </c>
      <c r="N47" s="22">
        <f t="shared" si="11"/>
        <v>15.689552633337716</v>
      </c>
      <c r="O47" s="22">
        <f t="shared" si="12"/>
        <v>1.4223881583344289</v>
      </c>
      <c r="P47" s="62">
        <v>13.342428681638381</v>
      </c>
      <c r="Q47" s="55">
        <f t="shared" si="1"/>
        <v>6</v>
      </c>
      <c r="R47" s="53">
        <f t="shared" si="13"/>
        <v>14.644433854024239</v>
      </c>
      <c r="S47" s="53">
        <f t="shared" si="14"/>
        <v>1.1611084635060598</v>
      </c>
      <c r="T47" s="56">
        <v>13.63199713549027</v>
      </c>
      <c r="U47" s="55">
        <f t="shared" si="2"/>
        <v>1</v>
      </c>
      <c r="V47" s="53">
        <f t="shared" si="15"/>
        <v>16.302108098354356</v>
      </c>
      <c r="W47" s="53">
        <f t="shared" si="16"/>
        <v>1.5755270245885891</v>
      </c>
      <c r="X47" s="56">
        <v>12.739294515653949</v>
      </c>
      <c r="Y47" s="3"/>
      <c r="Z47" s="55">
        <f t="shared" si="3"/>
        <v>1</v>
      </c>
      <c r="AA47" s="22">
        <f>IF(AG47="ND","ND",(AG47*$AF$34)+IF(AK47="ND","ND",(AK47*$AJ$34)+IF(AO47="ND","ND",(AO47*$AN$34))))</f>
        <v>13.746757698748382</v>
      </c>
      <c r="AB47" s="55" t="str">
        <f t="shared" si="4"/>
        <v>ND</v>
      </c>
      <c r="AC47" s="22" t="str">
        <f t="shared" si="17"/>
        <v>ND</v>
      </c>
      <c r="AD47" s="22" t="str">
        <f t="shared" si="18"/>
        <v>ND</v>
      </c>
      <c r="AE47" s="63" t="s">
        <v>0</v>
      </c>
      <c r="AF47" s="55">
        <f t="shared" si="5"/>
        <v>4</v>
      </c>
      <c r="AG47" s="22">
        <f t="shared" si="19"/>
        <v>15.543531662343504</v>
      </c>
      <c r="AH47" s="22">
        <f t="shared" si="20"/>
        <v>1.3858829155858763</v>
      </c>
      <c r="AI47" s="62">
        <v>13.87494696656298</v>
      </c>
      <c r="AJ47" s="55">
        <f t="shared" si="6"/>
        <v>7</v>
      </c>
      <c r="AK47" s="22">
        <f t="shared" si="21"/>
        <v>13.592617204515687</v>
      </c>
      <c r="AL47" s="22">
        <f t="shared" si="22"/>
        <v>0.89815430112892169</v>
      </c>
      <c r="AM47" s="62">
        <v>13.221455492630122</v>
      </c>
      <c r="AN47" s="55">
        <f t="shared" si="23"/>
        <v>2</v>
      </c>
      <c r="AO47" s="53">
        <f t="shared" si="24"/>
        <v>16.686376795635418</v>
      </c>
      <c r="AP47" s="53">
        <f t="shared" si="25"/>
        <v>1.6715941989088543</v>
      </c>
      <c r="AQ47" s="56">
        <v>10.862248727432723</v>
      </c>
      <c r="AR47" s="3"/>
      <c r="AT47" s="100">
        <v>11</v>
      </c>
      <c r="AU47" s="100">
        <v>2</v>
      </c>
      <c r="AV47" s="98" t="s">
        <v>105</v>
      </c>
      <c r="AW47" s="99">
        <v>11.071816221304193</v>
      </c>
      <c r="AX47" s="134">
        <v>0.4</v>
      </c>
      <c r="AY47" s="120">
        <v>10</v>
      </c>
      <c r="AZ47" s="99">
        <v>11.118612760330381</v>
      </c>
      <c r="BA47" s="120">
        <v>19</v>
      </c>
      <c r="BB47" s="99">
        <v>8.8307573977970115</v>
      </c>
      <c r="BC47" s="120">
        <v>12</v>
      </c>
      <c r="BD47" s="121">
        <v>11.735795121025429</v>
      </c>
      <c r="BE47" s="120">
        <v>11</v>
      </c>
      <c r="BF47" s="99">
        <v>12.633297298748076</v>
      </c>
      <c r="BI47" s="100">
        <v>11</v>
      </c>
      <c r="BJ47" s="98" t="s">
        <v>57</v>
      </c>
      <c r="BK47" s="99">
        <v>11.31010721787573</v>
      </c>
      <c r="BL47" s="134">
        <v>0.36</v>
      </c>
      <c r="BM47" s="120" t="s">
        <v>0</v>
      </c>
      <c r="BN47" s="99" t="s">
        <v>0</v>
      </c>
      <c r="BO47" s="120">
        <v>22</v>
      </c>
      <c r="BP47" s="99">
        <v>8.0153423797781773</v>
      </c>
      <c r="BQ47" s="120">
        <v>2</v>
      </c>
      <c r="BR47" s="121">
        <v>18.118862913016109</v>
      </c>
      <c r="BS47" s="120">
        <v>13</v>
      </c>
      <c r="BT47" s="99">
        <v>11.566152100124814</v>
      </c>
    </row>
    <row r="48" spans="1:72" x14ac:dyDescent="0.35">
      <c r="A48" t="s">
        <v>87</v>
      </c>
      <c r="B48" t="s">
        <v>86</v>
      </c>
      <c r="C48" t="s">
        <v>3</v>
      </c>
      <c r="D48" t="s">
        <v>3</v>
      </c>
      <c r="E48" t="s">
        <v>3</v>
      </c>
      <c r="F48" t="s">
        <v>3</v>
      </c>
      <c r="G48" s="55">
        <f t="shared" si="7"/>
        <v>10</v>
      </c>
      <c r="H48" s="22">
        <f>IF(J48="ND","ND",(J48*$I$34)+IF(N48="ND","ND",(N48*$M$34)+IF(R48="ND","ND",(R48*$Q$34)+IF(V48="ND","ND",(V48*$U$34)))))</f>
        <v>11.141569772321247</v>
      </c>
      <c r="I48" s="55">
        <f t="shared" si="8"/>
        <v>13</v>
      </c>
      <c r="J48" s="22">
        <f t="shared" si="9"/>
        <v>10.133686785586102</v>
      </c>
      <c r="K48" s="22">
        <f t="shared" si="10"/>
        <v>3.342169639652548E-2</v>
      </c>
      <c r="L48" s="62">
        <v>7.6100182589813539</v>
      </c>
      <c r="M48" s="55">
        <f t="shared" si="0"/>
        <v>12</v>
      </c>
      <c r="N48" s="22">
        <f t="shared" si="11"/>
        <v>11.439658119346644</v>
      </c>
      <c r="O48" s="22">
        <f t="shared" si="12"/>
        <v>0.359914529836661</v>
      </c>
      <c r="P48" s="62">
        <v>10.04669200795203</v>
      </c>
      <c r="Q48" s="55">
        <f t="shared" si="1"/>
        <v>19</v>
      </c>
      <c r="R48" s="53">
        <f t="shared" si="13"/>
        <v>8.153811458591548</v>
      </c>
      <c r="S48" s="53">
        <f t="shared" si="14"/>
        <v>-0.46154713535211322</v>
      </c>
      <c r="T48" s="56">
        <v>8.4583081580598076</v>
      </c>
      <c r="U48" s="55">
        <f t="shared" si="2"/>
        <v>5</v>
      </c>
      <c r="V48" s="53">
        <f t="shared" si="15"/>
        <v>14.167200734603931</v>
      </c>
      <c r="W48" s="53">
        <f t="shared" si="16"/>
        <v>1.0418001836509829</v>
      </c>
      <c r="X48" s="56">
        <v>11.445355155792324</v>
      </c>
      <c r="Y48" s="3"/>
      <c r="Z48" s="55">
        <f t="shared" si="3"/>
        <v>9</v>
      </c>
      <c r="AA48" s="22">
        <f>IF(AC48="ND","ND",(AC48*$AB$34)+IF(AG48="ND","ND",(AG48*$AF$34)+IF(AK48="ND","ND",(AK48*$AJ$34)+IF(AO48="ND","ND",(AO48*$AN$34)))))</f>
        <v>11.447435717400319</v>
      </c>
      <c r="AB48" s="55">
        <f t="shared" si="4"/>
        <v>10</v>
      </c>
      <c r="AC48" s="22">
        <f t="shared" si="17"/>
        <v>8.673193389362666</v>
      </c>
      <c r="AD48" s="22">
        <f t="shared" si="18"/>
        <v>-0.33170165265933366</v>
      </c>
      <c r="AE48" s="62">
        <v>8.8391386298534922</v>
      </c>
      <c r="AF48" s="55">
        <f t="shared" si="5"/>
        <v>7</v>
      </c>
      <c r="AG48" s="22">
        <f t="shared" si="19"/>
        <v>13.144644273251092</v>
      </c>
      <c r="AH48" s="22">
        <f t="shared" si="20"/>
        <v>0.7861610683127731</v>
      </c>
      <c r="AI48" s="62">
        <v>11.697063653437135</v>
      </c>
      <c r="AJ48" s="55">
        <f t="shared" si="6"/>
        <v>17</v>
      </c>
      <c r="AK48" s="22">
        <f t="shared" si="21"/>
        <v>8.2994312120195879</v>
      </c>
      <c r="AL48" s="22">
        <f t="shared" si="22"/>
        <v>-0.42514219699510292</v>
      </c>
      <c r="AM48" s="62">
        <v>8.3292789046254327</v>
      </c>
      <c r="AN48" s="55">
        <f t="shared" si="23"/>
        <v>5</v>
      </c>
      <c r="AO48" s="53">
        <f t="shared" si="24"/>
        <v>13.8229791096095</v>
      </c>
      <c r="AP48" s="53">
        <f t="shared" si="25"/>
        <v>0.95574477740237496</v>
      </c>
      <c r="AQ48" s="56">
        <v>9.3471258347152162</v>
      </c>
      <c r="AR48" s="3"/>
      <c r="AT48" s="100">
        <v>12</v>
      </c>
      <c r="AU48" s="100">
        <v>-8</v>
      </c>
      <c r="AV48" s="98" t="s">
        <v>41</v>
      </c>
      <c r="AW48" s="99">
        <v>10.636668002973799</v>
      </c>
      <c r="AX48" s="134">
        <v>0.4</v>
      </c>
      <c r="AY48" s="120">
        <v>14</v>
      </c>
      <c r="AZ48" s="99">
        <v>9.4397256545566162</v>
      </c>
      <c r="BA48" s="120">
        <v>3</v>
      </c>
      <c r="BB48" s="99">
        <v>15.938407093287372</v>
      </c>
      <c r="BC48" s="120">
        <v>29</v>
      </c>
      <c r="BD48" s="121">
        <v>6.2031303576867938</v>
      </c>
      <c r="BE48" s="120">
        <v>19</v>
      </c>
      <c r="BF48" s="99">
        <v>10.167447340752961</v>
      </c>
      <c r="BI48" s="100">
        <v>12</v>
      </c>
      <c r="BJ48" s="98" t="s">
        <v>85</v>
      </c>
      <c r="BK48" s="99">
        <v>11.177169361215508</v>
      </c>
      <c r="BL48" s="134">
        <v>0.4</v>
      </c>
      <c r="BM48" s="120" t="s">
        <v>0</v>
      </c>
      <c r="BN48" s="99" t="s">
        <v>0</v>
      </c>
      <c r="BO48" s="120">
        <v>9</v>
      </c>
      <c r="BP48" s="99">
        <v>12.374658504788524</v>
      </c>
      <c r="BQ48" s="120">
        <v>11</v>
      </c>
      <c r="BR48" s="121">
        <v>12.453148746158753</v>
      </c>
      <c r="BS48" s="120">
        <v>9</v>
      </c>
      <c r="BT48" s="99">
        <v>12.429423953104415</v>
      </c>
    </row>
    <row r="49" spans="1:72" x14ac:dyDescent="0.35">
      <c r="A49" t="s">
        <v>85</v>
      </c>
      <c r="B49" t="s">
        <v>84</v>
      </c>
      <c r="C49" t="s">
        <v>3</v>
      </c>
      <c r="D49" t="s">
        <v>3</v>
      </c>
      <c r="E49" t="s">
        <v>3</v>
      </c>
      <c r="F49" t="s">
        <v>3</v>
      </c>
      <c r="G49" s="55">
        <f t="shared" si="7"/>
        <v>8</v>
      </c>
      <c r="H49" s="22">
        <f>IF(J49="ND","ND",(J49*$I$34)+IF(N49="ND","ND",(N49*$M$34)+IF(R49="ND","ND",(R49*$Q$34)+IF(V49="ND","ND",(V49*$U$34)))))</f>
        <v>11.402419217606742</v>
      </c>
      <c r="I49" s="55">
        <f t="shared" si="8"/>
        <v>21</v>
      </c>
      <c r="J49" s="22">
        <f t="shared" si="9"/>
        <v>6.6736026647845463</v>
      </c>
      <c r="K49" s="22">
        <f t="shared" si="10"/>
        <v>-0.83159933380386331</v>
      </c>
      <c r="L49" s="62">
        <v>3.9943161351327499</v>
      </c>
      <c r="M49" s="55">
        <f t="shared" si="0"/>
        <v>11</v>
      </c>
      <c r="N49" s="22">
        <f t="shared" si="11"/>
        <v>11.879018778548032</v>
      </c>
      <c r="O49" s="22">
        <f t="shared" si="12"/>
        <v>0.46975469463700803</v>
      </c>
      <c r="P49" s="62">
        <v>10.387410355839963</v>
      </c>
      <c r="Q49" s="55">
        <f t="shared" si="1"/>
        <v>9</v>
      </c>
      <c r="R49" s="53">
        <f t="shared" si="13"/>
        <v>12.942868183950175</v>
      </c>
      <c r="S49" s="53">
        <f t="shared" si="14"/>
        <v>0.73571704598754395</v>
      </c>
      <c r="T49" s="56">
        <v>12.275675504789492</v>
      </c>
      <c r="U49" s="55">
        <f t="shared" si="2"/>
        <v>14</v>
      </c>
      <c r="V49" s="53">
        <f t="shared" si="15"/>
        <v>10.961642874596082</v>
      </c>
      <c r="W49" s="53">
        <f t="shared" si="16"/>
        <v>0.24041071864902055</v>
      </c>
      <c r="X49" s="56">
        <v>9.5025085687200601</v>
      </c>
      <c r="Y49" s="3"/>
      <c r="Z49" s="55">
        <f t="shared" si="3"/>
        <v>12</v>
      </c>
      <c r="AA49" s="22">
        <f>IF(AG49="ND","ND",(AG49*$AF$34)+IF(AK49="ND","ND",(AK49*$AJ$34)+IF(AO49="ND","ND",(AO49*$AN$34))))</f>
        <v>11.177169361215508</v>
      </c>
      <c r="AB49" s="55" t="str">
        <f t="shared" si="4"/>
        <v>ND</v>
      </c>
      <c r="AC49" s="22" t="str">
        <f t="shared" si="17"/>
        <v>ND</v>
      </c>
      <c r="AD49" s="22" t="str">
        <f t="shared" si="18"/>
        <v>ND</v>
      </c>
      <c r="AE49" s="63" t="s">
        <v>0</v>
      </c>
      <c r="AF49" s="55">
        <f t="shared" si="5"/>
        <v>9</v>
      </c>
      <c r="AG49" s="22">
        <f t="shared" si="19"/>
        <v>12.374658504788524</v>
      </c>
      <c r="AH49" s="22">
        <f t="shared" si="20"/>
        <v>0.59366462619713112</v>
      </c>
      <c r="AI49" s="62">
        <v>10.998014934391822</v>
      </c>
      <c r="AJ49" s="55">
        <f t="shared" si="6"/>
        <v>11</v>
      </c>
      <c r="AK49" s="22">
        <f t="shared" si="21"/>
        <v>12.453148746158753</v>
      </c>
      <c r="AL49" s="22">
        <f t="shared" si="22"/>
        <v>0.61328718653968806</v>
      </c>
      <c r="AM49" s="62">
        <v>12.168312655282961</v>
      </c>
      <c r="AN49" s="55">
        <f t="shared" si="23"/>
        <v>9</v>
      </c>
      <c r="AO49" s="53">
        <f t="shared" si="24"/>
        <v>12.429423953104415</v>
      </c>
      <c r="AP49" s="53">
        <f t="shared" si="25"/>
        <v>0.60735598827610371</v>
      </c>
      <c r="AQ49" s="56">
        <v>8.6097475340378189</v>
      </c>
      <c r="AR49" s="3"/>
      <c r="AT49" s="100">
        <v>13</v>
      </c>
      <c r="AU49" s="100">
        <v>-3</v>
      </c>
      <c r="AV49" s="98" t="s">
        <v>107</v>
      </c>
      <c r="AW49" s="99">
        <v>10.524205394378903</v>
      </c>
      <c r="AX49" s="134">
        <v>0.36</v>
      </c>
      <c r="AY49" s="120">
        <v>9</v>
      </c>
      <c r="AZ49" s="99">
        <v>11.246298226176132</v>
      </c>
      <c r="BA49" s="120">
        <v>34</v>
      </c>
      <c r="BB49" s="99">
        <v>4.6795069129337339</v>
      </c>
      <c r="BC49" s="120">
        <v>8</v>
      </c>
      <c r="BD49" s="121">
        <v>13.215813644826531</v>
      </c>
      <c r="BE49" s="120">
        <v>8</v>
      </c>
      <c r="BF49" s="99">
        <v>13.43659801477737</v>
      </c>
      <c r="BI49" s="100">
        <v>13</v>
      </c>
      <c r="BJ49" s="98" t="s">
        <v>105</v>
      </c>
      <c r="BK49" s="99">
        <v>10.512159363875774</v>
      </c>
      <c r="BL49" s="134">
        <v>0.36</v>
      </c>
      <c r="BM49" s="120">
        <v>12</v>
      </c>
      <c r="BN49" s="99">
        <v>8.6280447394111288</v>
      </c>
      <c r="BO49" s="120">
        <v>11</v>
      </c>
      <c r="BP49" s="99">
        <v>11.350490129509456</v>
      </c>
      <c r="BQ49" s="120">
        <v>15</v>
      </c>
      <c r="BR49" s="121">
        <v>10.922554124522332</v>
      </c>
      <c r="BS49" s="120">
        <v>21</v>
      </c>
      <c r="BT49" s="99">
        <v>9.8914720457504188</v>
      </c>
    </row>
    <row r="50" spans="1:72" x14ac:dyDescent="0.35">
      <c r="A50" t="s">
        <v>83</v>
      </c>
      <c r="B50" t="s">
        <v>82</v>
      </c>
      <c r="C50" t="s">
        <v>3</v>
      </c>
      <c r="D50" t="s">
        <v>3</v>
      </c>
      <c r="E50" t="s">
        <v>3</v>
      </c>
      <c r="G50" s="55">
        <f t="shared" si="7"/>
        <v>18</v>
      </c>
      <c r="H50" s="22">
        <f>IF(J50="ND","ND",(J50*$I$34)+IF(N50="ND","ND",(N50*$M$34)+IF(R50="ND","ND",(R50*$Q$34)+IF(V50="ND","ND",(V50*$U$34)))))</f>
        <v>9.2995558183641727</v>
      </c>
      <c r="I50" s="55">
        <f t="shared" si="8"/>
        <v>15</v>
      </c>
      <c r="J50" s="22">
        <f t="shared" si="9"/>
        <v>7.8501108048889225</v>
      </c>
      <c r="K50" s="22">
        <f t="shared" si="10"/>
        <v>-0.53747229877776925</v>
      </c>
      <c r="L50" s="62">
        <v>5.2237379735576246</v>
      </c>
      <c r="M50" s="55">
        <f t="shared" si="0"/>
        <v>26</v>
      </c>
      <c r="N50" s="22">
        <f t="shared" si="11"/>
        <v>6.1241334051760559</v>
      </c>
      <c r="O50" s="22">
        <f t="shared" si="12"/>
        <v>-0.96896664870598603</v>
      </c>
      <c r="P50" s="62">
        <v>5.9245732864860488</v>
      </c>
      <c r="Q50" s="55">
        <f t="shared" si="1"/>
        <v>26</v>
      </c>
      <c r="R50" s="53">
        <f t="shared" si="13"/>
        <v>6.9027449475498708</v>
      </c>
      <c r="S50" s="53">
        <f t="shared" si="14"/>
        <v>-0.77431376311253231</v>
      </c>
      <c r="T50" s="56">
        <v>7.4610803694330414</v>
      </c>
      <c r="U50" s="55">
        <f t="shared" si="2"/>
        <v>3</v>
      </c>
      <c r="V50" s="53">
        <f t="shared" si="15"/>
        <v>15.354937440191675</v>
      </c>
      <c r="W50" s="53">
        <f t="shared" si="16"/>
        <v>1.3387343600479187</v>
      </c>
      <c r="X50" s="56">
        <v>12.165226799221637</v>
      </c>
      <c r="Y50" s="3"/>
      <c r="Z50" s="55">
        <f t="shared" si="3"/>
        <v>31</v>
      </c>
      <c r="AA50" s="22">
        <f>IF(AG50="ND","ND",(AG50*$AF$34)+IF(AK50="ND","ND",(AK50*$AJ$34)+IF(AO50="ND","ND",(AO50*$AN$34))))</f>
        <v>5.4558802586945641</v>
      </c>
      <c r="AB50" s="55" t="str">
        <f t="shared" si="4"/>
        <v>ND</v>
      </c>
      <c r="AC50" s="22" t="str">
        <f t="shared" si="17"/>
        <v>ND</v>
      </c>
      <c r="AD50" s="22" t="str">
        <f t="shared" si="18"/>
        <v>ND</v>
      </c>
      <c r="AE50" s="63" t="s">
        <v>0</v>
      </c>
      <c r="AF50" s="55">
        <f t="shared" si="5"/>
        <v>31</v>
      </c>
      <c r="AG50" s="22">
        <f t="shared" si="19"/>
        <v>5.8303598541247021</v>
      </c>
      <c r="AH50" s="22">
        <f t="shared" si="20"/>
        <v>-1.0424100364688245</v>
      </c>
      <c r="AI50" s="62">
        <v>5.0566277345595489</v>
      </c>
      <c r="AJ50" s="55">
        <f t="shared" si="6"/>
        <v>28</v>
      </c>
      <c r="AK50" s="22">
        <f t="shared" si="21"/>
        <v>5.7984524077202266</v>
      </c>
      <c r="AL50" s="22">
        <f t="shared" si="22"/>
        <v>-1.0503868980699433</v>
      </c>
      <c r="AM50" s="62">
        <v>6.0177731364860527</v>
      </c>
      <c r="AN50" s="55">
        <f t="shared" si="23"/>
        <v>28</v>
      </c>
      <c r="AO50" s="53">
        <f t="shared" si="24"/>
        <v>6.5574552671369517</v>
      </c>
      <c r="AP50" s="53">
        <f t="shared" si="25"/>
        <v>-0.86063618321576207</v>
      </c>
      <c r="AQ50" s="56">
        <v>5.5026855199669189</v>
      </c>
      <c r="AR50" s="3"/>
      <c r="AT50" s="100">
        <v>14</v>
      </c>
      <c r="AU50" s="100">
        <v>1</v>
      </c>
      <c r="AV50" s="98" t="s">
        <v>95</v>
      </c>
      <c r="AW50" s="99">
        <v>10.457622233297217</v>
      </c>
      <c r="AX50" s="134">
        <v>0.32</v>
      </c>
      <c r="AY50" s="120" t="s">
        <v>0</v>
      </c>
      <c r="AZ50" s="99" t="s">
        <v>0</v>
      </c>
      <c r="BA50" s="120">
        <v>30</v>
      </c>
      <c r="BB50" s="99">
        <v>5.5183502555056227</v>
      </c>
      <c r="BC50" s="120">
        <v>4</v>
      </c>
      <c r="BD50" s="121">
        <v>15.881674243131172</v>
      </c>
      <c r="BE50" s="120">
        <v>7</v>
      </c>
      <c r="BF50" s="99">
        <v>13.458716279020598</v>
      </c>
      <c r="BI50" s="100">
        <v>14</v>
      </c>
      <c r="BJ50" s="98" t="s">
        <v>109</v>
      </c>
      <c r="BK50" s="99">
        <v>10.371395962406513</v>
      </c>
      <c r="BL50" s="134">
        <v>0.32</v>
      </c>
      <c r="BM50" s="120">
        <v>2</v>
      </c>
      <c r="BN50" s="99">
        <v>12.461776057802792</v>
      </c>
      <c r="BO50" s="120">
        <v>12</v>
      </c>
      <c r="BP50" s="99">
        <v>11.327425161377704</v>
      </c>
      <c r="BQ50" s="120">
        <v>34</v>
      </c>
      <c r="BR50" s="121">
        <v>4.9488762911311612</v>
      </c>
      <c r="BS50" s="120">
        <v>3</v>
      </c>
      <c r="BT50" s="99">
        <v>14.141093069578584</v>
      </c>
    </row>
    <row r="51" spans="1:72" x14ac:dyDescent="0.35">
      <c r="A51" t="s">
        <v>81</v>
      </c>
      <c r="B51" t="s">
        <v>80</v>
      </c>
      <c r="C51" t="s">
        <v>3</v>
      </c>
      <c r="D51" t="s">
        <v>3</v>
      </c>
      <c r="E51" t="s">
        <v>3</v>
      </c>
      <c r="G51" s="55">
        <f t="shared" si="7"/>
        <v>23</v>
      </c>
      <c r="H51" s="22">
        <f>IF(N51="ND","ND",(N51*$M$34)+IF(R51="ND","ND",(R51*$Q$34)+IF(V51="ND","ND",(V51*$U$34))))</f>
        <v>8.6312258268861868</v>
      </c>
      <c r="I51" s="55" t="str">
        <f t="shared" si="8"/>
        <v>ND</v>
      </c>
      <c r="J51" s="22" t="str">
        <f t="shared" si="9"/>
        <v>ND</v>
      </c>
      <c r="K51" s="22" t="str">
        <f t="shared" si="10"/>
        <v>ND</v>
      </c>
      <c r="L51" s="63" t="s">
        <v>0</v>
      </c>
      <c r="M51" s="55">
        <f t="shared" si="0"/>
        <v>29</v>
      </c>
      <c r="N51" s="22">
        <f t="shared" si="11"/>
        <v>5.5524586121062951</v>
      </c>
      <c r="O51" s="22">
        <f t="shared" si="12"/>
        <v>-1.1118853469734262</v>
      </c>
      <c r="P51" s="62">
        <v>5.4812470875087662</v>
      </c>
      <c r="Q51" s="55">
        <f t="shared" si="1"/>
        <v>3</v>
      </c>
      <c r="R51" s="53">
        <f t="shared" si="13"/>
        <v>17.854566884231179</v>
      </c>
      <c r="S51" s="53">
        <f t="shared" si="14"/>
        <v>1.963641721057795</v>
      </c>
      <c r="T51" s="56">
        <v>16.190801031732015</v>
      </c>
      <c r="U51" s="55">
        <f t="shared" si="2"/>
        <v>27</v>
      </c>
      <c r="V51" s="53">
        <f t="shared" si="15"/>
        <v>5.3637272599498171</v>
      </c>
      <c r="W51" s="53">
        <f t="shared" si="16"/>
        <v>-1.1590681850125457</v>
      </c>
      <c r="X51" s="56">
        <v>6.1096853156069812</v>
      </c>
      <c r="Y51" s="3"/>
      <c r="Z51" s="55">
        <f t="shared" si="3"/>
        <v>20</v>
      </c>
      <c r="AA51" s="22">
        <f>IF(AG51="ND","ND",(AG51*$AF$34)+IF(AK51="ND","ND",(AK51*$AJ$34)+IF(AO51="ND","ND",(AO51*$AN$34))))</f>
        <v>8.6655043581710878</v>
      </c>
      <c r="AB51" s="55" t="str">
        <f t="shared" si="4"/>
        <v>ND</v>
      </c>
      <c r="AC51" s="22" t="str">
        <f t="shared" si="17"/>
        <v>ND</v>
      </c>
      <c r="AD51" s="22" t="str">
        <f t="shared" si="18"/>
        <v>ND</v>
      </c>
      <c r="AE51" s="63" t="s">
        <v>0</v>
      </c>
      <c r="AF51" s="55">
        <f t="shared" si="5"/>
        <v>27</v>
      </c>
      <c r="AG51" s="22">
        <f t="shared" si="19"/>
        <v>6.2193924891074159</v>
      </c>
      <c r="AH51" s="22">
        <f t="shared" si="20"/>
        <v>-0.94515187772314602</v>
      </c>
      <c r="AI51" s="62">
        <v>5.4098196717228779</v>
      </c>
      <c r="AJ51" s="55">
        <f t="shared" si="6"/>
        <v>3</v>
      </c>
      <c r="AK51" s="22">
        <f t="shared" si="21"/>
        <v>16.502174483783918</v>
      </c>
      <c r="AL51" s="22">
        <f t="shared" si="22"/>
        <v>1.6255436209459795</v>
      </c>
      <c r="AM51" s="62">
        <v>15.910586013128293</v>
      </c>
      <c r="AN51" s="55">
        <f t="shared" si="23"/>
        <v>29</v>
      </c>
      <c r="AO51" s="53">
        <f t="shared" si="24"/>
        <v>6.1634475543456269</v>
      </c>
      <c r="AP51" s="53">
        <f t="shared" si="25"/>
        <v>-0.95913811141359329</v>
      </c>
      <c r="AQ51" s="56">
        <v>5.2942023922229939</v>
      </c>
      <c r="AR51" s="3"/>
      <c r="AT51" s="100">
        <v>15</v>
      </c>
      <c r="AU51" s="100">
        <v>4</v>
      </c>
      <c r="AV51" s="98" t="s">
        <v>53</v>
      </c>
      <c r="AW51" s="99">
        <v>9.6331855291952913</v>
      </c>
      <c r="AX51" s="134">
        <v>0.26</v>
      </c>
      <c r="AY51" s="120" t="s">
        <v>0</v>
      </c>
      <c r="AZ51" s="99" t="s">
        <v>0</v>
      </c>
      <c r="BA51" s="120">
        <v>32</v>
      </c>
      <c r="BB51" s="99">
        <v>5.2938163615258027</v>
      </c>
      <c r="BC51" s="120">
        <v>2</v>
      </c>
      <c r="BD51" s="121">
        <v>19.174374049468668</v>
      </c>
      <c r="BE51" s="120">
        <v>23</v>
      </c>
      <c r="BF51" s="99">
        <v>7.6424280196564993</v>
      </c>
      <c r="BI51" s="100">
        <v>15</v>
      </c>
      <c r="BJ51" s="98" t="s">
        <v>95</v>
      </c>
      <c r="BK51" s="99">
        <v>10.17188203186198</v>
      </c>
      <c r="BL51" s="134">
        <v>0.32</v>
      </c>
      <c r="BM51" s="120" t="s">
        <v>0</v>
      </c>
      <c r="BN51" s="99" t="s">
        <v>0</v>
      </c>
      <c r="BO51" s="120">
        <v>31</v>
      </c>
      <c r="BP51" s="99">
        <v>5.8303598541247021</v>
      </c>
      <c r="BQ51" s="120">
        <v>5</v>
      </c>
      <c r="BR51" s="121">
        <v>14.068594484772692</v>
      </c>
      <c r="BS51" s="120">
        <v>4</v>
      </c>
      <c r="BT51" s="99">
        <v>14.007319100642547</v>
      </c>
    </row>
    <row r="52" spans="1:72" x14ac:dyDescent="0.35">
      <c r="A52" t="s">
        <v>79</v>
      </c>
      <c r="B52" t="s">
        <v>78</v>
      </c>
      <c r="C52" t="s">
        <v>77</v>
      </c>
      <c r="E52" t="s">
        <v>1</v>
      </c>
      <c r="F52" t="s">
        <v>3</v>
      </c>
      <c r="G52" s="55">
        <f t="shared" si="7"/>
        <v>33</v>
      </c>
      <c r="H52" s="22">
        <f t="shared" ref="H52:H61" si="26">IF(J52="ND","ND",(J52*$I$34)+IF(N52="ND","ND",(N52*$M$34)+IF(R52="ND","ND",(R52*$Q$34)+IF(V52="ND","ND",(V52*$U$34)))))</f>
        <v>5.7157825317222075</v>
      </c>
      <c r="I52" s="55">
        <f t="shared" si="8"/>
        <v>27</v>
      </c>
      <c r="J52" s="22">
        <f t="shared" si="9"/>
        <v>5.5437899242440798</v>
      </c>
      <c r="K52" s="22">
        <f t="shared" si="10"/>
        <v>-1.1140525189389801</v>
      </c>
      <c r="L52" s="62">
        <v>2.8136898315800369</v>
      </c>
      <c r="M52" s="55">
        <f t="shared" si="0"/>
        <v>17</v>
      </c>
      <c r="N52" s="22">
        <f t="shared" si="11"/>
        <v>9.551419858979262</v>
      </c>
      <c r="O52" s="22">
        <f t="shared" si="12"/>
        <v>-0.11214503525518461</v>
      </c>
      <c r="P52" s="62">
        <v>8.5823883498580891</v>
      </c>
      <c r="Q52" s="55">
        <f t="shared" si="1"/>
        <v>32</v>
      </c>
      <c r="R52" s="53">
        <f t="shared" si="13"/>
        <v>5.635206319860032</v>
      </c>
      <c r="S52" s="53">
        <f t="shared" si="14"/>
        <v>-1.091198420034992</v>
      </c>
      <c r="T52" s="56">
        <v>6.450722621436352</v>
      </c>
      <c r="U52" s="55">
        <f t="shared" si="2"/>
        <v>33</v>
      </c>
      <c r="V52" s="53">
        <f t="shared" si="15"/>
        <v>2.0180522854867053</v>
      </c>
      <c r="W52" s="53">
        <f t="shared" si="16"/>
        <v>-1.9954869286283237</v>
      </c>
      <c r="X52" s="56">
        <v>4.0819155827053812</v>
      </c>
      <c r="Y52" s="62"/>
      <c r="Z52" s="55">
        <f t="shared" si="3"/>
        <v>32</v>
      </c>
      <c r="AA52" s="22">
        <f>IF(AG52="ND","ND",(AG52*$AF$34)+IF(AK52="ND","ND",(AK52*$AJ$34)+IF(AO52="ND","ND",(AO52*$AN$34))))</f>
        <v>5.2883210746366958</v>
      </c>
      <c r="AB52" s="55" t="str">
        <f t="shared" si="4"/>
        <v>ND</v>
      </c>
      <c r="AC52" s="22" t="str">
        <f t="shared" si="17"/>
        <v>ND</v>
      </c>
      <c r="AD52" s="22" t="str">
        <f t="shared" si="18"/>
        <v>ND</v>
      </c>
      <c r="AE52" s="63" t="s">
        <v>0</v>
      </c>
      <c r="AF52" s="55">
        <f t="shared" si="5"/>
        <v>10</v>
      </c>
      <c r="AG52" s="22">
        <f t="shared" si="19"/>
        <v>12.038915458861329</v>
      </c>
      <c r="AH52" s="22">
        <f t="shared" si="20"/>
        <v>0.50972886471533208</v>
      </c>
      <c r="AI52" s="62">
        <v>10.693203136827815</v>
      </c>
      <c r="AJ52" s="55">
        <f t="shared" si="6"/>
        <v>30</v>
      </c>
      <c r="AK52" s="22">
        <f t="shared" si="21"/>
        <v>5.5888214565943244</v>
      </c>
      <c r="AL52" s="22">
        <f t="shared" si="22"/>
        <v>-1.1027946358514189</v>
      </c>
      <c r="AM52" s="62">
        <v>5.8240237325026731</v>
      </c>
      <c r="AN52" s="55">
        <f t="shared" si="23"/>
        <v>33</v>
      </c>
      <c r="AO52" s="53">
        <f t="shared" si="24"/>
        <v>0</v>
      </c>
      <c r="AP52" s="53">
        <f t="shared" si="25"/>
        <v>-2.6021429352735801</v>
      </c>
      <c r="AQ52" s="56">
        <v>1.8167193536297581</v>
      </c>
      <c r="AR52" s="62"/>
      <c r="AT52" s="100">
        <v>16</v>
      </c>
      <c r="AU52" s="100">
        <v>7</v>
      </c>
      <c r="AV52" s="98" t="s">
        <v>59</v>
      </c>
      <c r="AW52" s="99">
        <v>9.6164400040227243</v>
      </c>
      <c r="AX52" s="134">
        <v>0.34</v>
      </c>
      <c r="AY52" s="120">
        <v>2</v>
      </c>
      <c r="AZ52" s="99">
        <v>16.768160621142833</v>
      </c>
      <c r="BA52" s="120">
        <v>9</v>
      </c>
      <c r="BB52" s="99">
        <v>12.326507956650119</v>
      </c>
      <c r="BC52" s="120">
        <v>27</v>
      </c>
      <c r="BD52" s="121">
        <v>6.8519833779357144</v>
      </c>
      <c r="BE52" s="120">
        <v>25</v>
      </c>
      <c r="BF52" s="99">
        <v>7.2869218051089657</v>
      </c>
      <c r="BI52" s="100">
        <v>16</v>
      </c>
      <c r="BJ52" s="98" t="s">
        <v>76</v>
      </c>
      <c r="BK52" s="99">
        <v>10.115775087233789</v>
      </c>
      <c r="BL52" s="134">
        <v>0.3</v>
      </c>
      <c r="BM52" s="120">
        <v>15</v>
      </c>
      <c r="BN52" s="99">
        <v>7.4203099327849333</v>
      </c>
      <c r="BO52" s="120">
        <v>6</v>
      </c>
      <c r="BP52" s="99">
        <v>13.865159250645927</v>
      </c>
      <c r="BQ52" s="120">
        <v>25</v>
      </c>
      <c r="BR52" s="121">
        <v>7.1463202950756948</v>
      </c>
      <c r="BS52" s="120">
        <v>18</v>
      </c>
      <c r="BT52" s="99">
        <v>10.234334100796026</v>
      </c>
    </row>
    <row r="53" spans="1:72" x14ac:dyDescent="0.35">
      <c r="A53" t="s">
        <v>76</v>
      </c>
      <c r="B53" t="s">
        <v>75</v>
      </c>
      <c r="C53" t="s">
        <v>3</v>
      </c>
      <c r="D53" t="s">
        <v>3</v>
      </c>
      <c r="E53" t="s">
        <v>3</v>
      </c>
      <c r="G53" s="55">
        <f t="shared" si="7"/>
        <v>30</v>
      </c>
      <c r="H53" s="22">
        <f t="shared" si="26"/>
        <v>7.1899890613655755</v>
      </c>
      <c r="I53" s="55">
        <f t="shared" si="8"/>
        <v>8</v>
      </c>
      <c r="J53" s="22">
        <f t="shared" si="9"/>
        <v>11.96584072539452</v>
      </c>
      <c r="K53" s="22">
        <f t="shared" si="10"/>
        <v>0.49146018134862995</v>
      </c>
      <c r="L53" s="62">
        <v>9.5245737033294127</v>
      </c>
      <c r="M53" s="55">
        <f t="shared" si="0"/>
        <v>16</v>
      </c>
      <c r="N53" s="22">
        <f t="shared" si="11"/>
        <v>9.7761618363992593</v>
      </c>
      <c r="O53" s="22">
        <f t="shared" si="12"/>
        <v>-5.5959540900185144E-2</v>
      </c>
      <c r="P53" s="62">
        <v>8.7566727643680142</v>
      </c>
      <c r="Q53" s="55">
        <f t="shared" si="1"/>
        <v>33</v>
      </c>
      <c r="R53" s="53">
        <f t="shared" si="13"/>
        <v>5.2840103392835083</v>
      </c>
      <c r="S53" s="53">
        <f t="shared" si="14"/>
        <v>-1.1789974151791229</v>
      </c>
      <c r="T53" s="56">
        <v>6.1707835550526395</v>
      </c>
      <c r="U53" s="55">
        <f t="shared" si="2"/>
        <v>28</v>
      </c>
      <c r="V53" s="53">
        <f t="shared" si="15"/>
        <v>4.9178444537376409</v>
      </c>
      <c r="W53" s="53">
        <f t="shared" si="16"/>
        <v>-1.2705388865655898</v>
      </c>
      <c r="X53" s="56">
        <v>5.8394415932611272</v>
      </c>
      <c r="Y53" s="3"/>
      <c r="Z53" s="55">
        <f t="shared" si="3"/>
        <v>16</v>
      </c>
      <c r="AA53" s="22">
        <f>IF(AC53="ND","ND",(AC53*$AB$34)+IF(AG53="ND","ND",(AG53*$AF$34)+IF(AK53="ND","ND",(AK53*$AJ$34)+IF(AO53="ND","ND",(AO53*$AN$34)))))</f>
        <v>10.115775087233789</v>
      </c>
      <c r="AB53" s="55">
        <f t="shared" si="4"/>
        <v>15</v>
      </c>
      <c r="AC53" s="22">
        <f t="shared" si="17"/>
        <v>7.4203099327849333</v>
      </c>
      <c r="AD53" s="22">
        <f t="shared" si="18"/>
        <v>-0.64492251680376667</v>
      </c>
      <c r="AE53" s="62">
        <v>7.9920095000644009</v>
      </c>
      <c r="AF53" s="55">
        <f t="shared" si="5"/>
        <v>6</v>
      </c>
      <c r="AG53" s="22">
        <f t="shared" si="19"/>
        <v>13.865159250645927</v>
      </c>
      <c r="AH53" s="22">
        <f t="shared" si="20"/>
        <v>0.96628981266148162</v>
      </c>
      <c r="AI53" s="62">
        <v>12.351199213639125</v>
      </c>
      <c r="AJ53" s="55">
        <f t="shared" si="6"/>
        <v>25</v>
      </c>
      <c r="AK53" s="22">
        <f t="shared" si="21"/>
        <v>7.1463202950756948</v>
      </c>
      <c r="AL53" s="22">
        <f t="shared" si="22"/>
        <v>-0.71341992623107642</v>
      </c>
      <c r="AM53" s="62">
        <v>7.2635271552550469</v>
      </c>
      <c r="AN53" s="55">
        <f t="shared" si="23"/>
        <v>18</v>
      </c>
      <c r="AO53" s="53">
        <f t="shared" si="24"/>
        <v>10.234334100796026</v>
      </c>
      <c r="AP53" s="53">
        <f t="shared" si="25"/>
        <v>5.8583525199006607E-2</v>
      </c>
      <c r="AQ53" s="56">
        <v>7.4482494637434966</v>
      </c>
      <c r="AR53" s="3"/>
      <c r="AT53" s="100">
        <v>17</v>
      </c>
      <c r="AU53" s="100">
        <v>0</v>
      </c>
      <c r="AV53" s="98" t="s">
        <v>55</v>
      </c>
      <c r="AW53" s="99">
        <v>9.4677323014955412</v>
      </c>
      <c r="AX53" s="134">
        <v>0.36</v>
      </c>
      <c r="AY53" s="120" t="s">
        <v>0</v>
      </c>
      <c r="AZ53" s="99" t="s">
        <v>0</v>
      </c>
      <c r="BA53" s="120">
        <v>14</v>
      </c>
      <c r="BB53" s="99">
        <v>10.113304955504004</v>
      </c>
      <c r="BC53" s="120">
        <v>23</v>
      </c>
      <c r="BD53" s="121">
        <v>7.6948266130257927</v>
      </c>
      <c r="BE53" s="120">
        <v>6</v>
      </c>
      <c r="BF53" s="99">
        <v>13.750976103122008</v>
      </c>
      <c r="BI53" s="100">
        <v>17</v>
      </c>
      <c r="BJ53" s="98" t="s">
        <v>55</v>
      </c>
      <c r="BK53" s="99">
        <v>9.5407817538475239</v>
      </c>
      <c r="BL53" s="134">
        <v>0.34</v>
      </c>
      <c r="BM53" s="120" t="s">
        <v>0</v>
      </c>
      <c r="BN53" s="99" t="s">
        <v>0</v>
      </c>
      <c r="BO53" s="120">
        <v>22</v>
      </c>
      <c r="BP53" s="99">
        <v>8.0153423797781773</v>
      </c>
      <c r="BQ53" s="120">
        <v>12</v>
      </c>
      <c r="BR53" s="121">
        <v>12.332851785395977</v>
      </c>
      <c r="BS53" s="120">
        <v>14</v>
      </c>
      <c r="BT53" s="99">
        <v>11.45441168098426</v>
      </c>
    </row>
    <row r="54" spans="1:72" x14ac:dyDescent="0.35">
      <c r="A54" t="s">
        <v>74</v>
      </c>
      <c r="B54" t="s">
        <v>73</v>
      </c>
      <c r="C54" t="s">
        <v>3</v>
      </c>
      <c r="D54" t="s">
        <v>3</v>
      </c>
      <c r="E54" t="s">
        <v>3</v>
      </c>
      <c r="F54" t="s">
        <v>3</v>
      </c>
      <c r="G54" s="55">
        <f t="shared" si="7"/>
        <v>27</v>
      </c>
      <c r="H54" s="22">
        <f t="shared" si="26"/>
        <v>7.9648200643531029</v>
      </c>
      <c r="I54" s="55">
        <f t="shared" si="8"/>
        <v>26</v>
      </c>
      <c r="J54" s="22">
        <f t="shared" si="9"/>
        <v>5.7937163348490843</v>
      </c>
      <c r="K54" s="22">
        <f t="shared" si="10"/>
        <v>-1.0515709162877289</v>
      </c>
      <c r="L54" s="62">
        <v>3.074856734487887</v>
      </c>
      <c r="M54" s="55">
        <f t="shared" si="0"/>
        <v>24</v>
      </c>
      <c r="N54" s="22">
        <f t="shared" si="11"/>
        <v>7.3136907249910141</v>
      </c>
      <c r="O54" s="22">
        <f t="shared" si="12"/>
        <v>-0.67157731875224658</v>
      </c>
      <c r="P54" s="62">
        <v>6.8470591673613583</v>
      </c>
      <c r="Q54" s="55">
        <f t="shared" si="1"/>
        <v>13</v>
      </c>
      <c r="R54" s="53">
        <f t="shared" si="13"/>
        <v>10.879212894164921</v>
      </c>
      <c r="S54" s="53">
        <f t="shared" si="14"/>
        <v>0.21980322354123003</v>
      </c>
      <c r="T54" s="56">
        <v>10.630731464678483</v>
      </c>
      <c r="U54" s="55">
        <f t="shared" si="2"/>
        <v>26</v>
      </c>
      <c r="V54" s="53">
        <f t="shared" si="15"/>
        <v>6.4252578170713841</v>
      </c>
      <c r="W54" s="53">
        <f t="shared" si="16"/>
        <v>-0.89368554573215397</v>
      </c>
      <c r="X54" s="56">
        <v>6.7530650672897368</v>
      </c>
      <c r="Y54" s="3"/>
      <c r="Z54" s="55">
        <f t="shared" si="3"/>
        <v>18</v>
      </c>
      <c r="AA54" s="22">
        <f>IF(AC54="ND","ND",(AC54*$AB$34)+IF(AG54="ND","ND",(AG54*$AF$34)+IF(AK54="ND","ND",(AK54*$AJ$34)+IF(AO54="ND","ND",(AO54*$AN$34)))))</f>
        <v>9.4125763565487635</v>
      </c>
      <c r="AB54" s="55">
        <f t="shared" si="4"/>
        <v>13</v>
      </c>
      <c r="AC54" s="22">
        <f t="shared" si="17"/>
        <v>8.352679459899031</v>
      </c>
      <c r="AD54" s="22">
        <f t="shared" si="18"/>
        <v>-0.41183013502524213</v>
      </c>
      <c r="AE54" s="62">
        <v>8.6224251879716256</v>
      </c>
      <c r="AF54" s="55">
        <f t="shared" si="5"/>
        <v>16</v>
      </c>
      <c r="AG54" s="22">
        <f t="shared" si="19"/>
        <v>9.5929244025037352</v>
      </c>
      <c r="AH54" s="22">
        <f t="shared" si="20"/>
        <v>-0.10176889937406623</v>
      </c>
      <c r="AI54" s="62">
        <v>8.4725557108927063</v>
      </c>
      <c r="AJ54" s="55">
        <f t="shared" si="6"/>
        <v>13</v>
      </c>
      <c r="AK54" s="22">
        <f t="shared" si="21"/>
        <v>11.397076246728446</v>
      </c>
      <c r="AL54" s="22">
        <f t="shared" si="22"/>
        <v>0.3492690616821113</v>
      </c>
      <c r="AM54" s="62">
        <v>11.192247736296014</v>
      </c>
      <c r="AN54" s="55">
        <f t="shared" si="23"/>
        <v>23</v>
      </c>
      <c r="AO54" s="53">
        <f t="shared" si="24"/>
        <v>7.6010273859640147</v>
      </c>
      <c r="AP54" s="53">
        <f t="shared" si="25"/>
        <v>-0.59974315350899643</v>
      </c>
      <c r="AQ54" s="56">
        <v>6.0548756733476203</v>
      </c>
      <c r="AR54" s="3"/>
      <c r="AT54" s="100">
        <v>18</v>
      </c>
      <c r="AU54" s="100">
        <v>13</v>
      </c>
      <c r="AV54" s="98" t="s">
        <v>83</v>
      </c>
      <c r="AW54" s="99">
        <v>9.2995558183641727</v>
      </c>
      <c r="AX54" s="134">
        <v>0.34</v>
      </c>
      <c r="AY54" s="120">
        <v>15</v>
      </c>
      <c r="AZ54" s="99">
        <v>7.8501108048889225</v>
      </c>
      <c r="BA54" s="120">
        <v>26</v>
      </c>
      <c r="BB54" s="99">
        <v>6.1241334051760559</v>
      </c>
      <c r="BC54" s="120">
        <v>26</v>
      </c>
      <c r="BD54" s="121">
        <v>6.9027449475498708</v>
      </c>
      <c r="BE54" s="120">
        <v>3</v>
      </c>
      <c r="BF54" s="99">
        <v>15.354937440191675</v>
      </c>
      <c r="BI54" s="100">
        <v>18</v>
      </c>
      <c r="BJ54" s="98" t="s">
        <v>74</v>
      </c>
      <c r="BK54" s="99">
        <v>9.4125763565487635</v>
      </c>
      <c r="BL54" s="134">
        <v>0.4</v>
      </c>
      <c r="BM54" s="120">
        <v>13</v>
      </c>
      <c r="BN54" s="99">
        <v>8.352679459899031</v>
      </c>
      <c r="BO54" s="120">
        <v>16</v>
      </c>
      <c r="BP54" s="99">
        <v>9.5929244025037352</v>
      </c>
      <c r="BQ54" s="120">
        <v>13</v>
      </c>
      <c r="BR54" s="121">
        <v>11.397076246728446</v>
      </c>
      <c r="BS54" s="120">
        <v>23</v>
      </c>
      <c r="BT54" s="99">
        <v>7.6010273859640147</v>
      </c>
    </row>
    <row r="55" spans="1:72" x14ac:dyDescent="0.35">
      <c r="A55" t="s">
        <v>72</v>
      </c>
      <c r="B55" t="s">
        <v>71</v>
      </c>
      <c r="C55" t="s">
        <v>3</v>
      </c>
      <c r="E55" t="s">
        <v>3</v>
      </c>
      <c r="F55" t="s">
        <v>3</v>
      </c>
      <c r="G55" s="55">
        <f t="shared" si="7"/>
        <v>19</v>
      </c>
      <c r="H55" s="22">
        <f t="shared" si="26"/>
        <v>9.1358319065520242</v>
      </c>
      <c r="I55" s="55">
        <f t="shared" si="8"/>
        <v>20</v>
      </c>
      <c r="J55" s="22">
        <f t="shared" si="9"/>
        <v>6.7072701487983046</v>
      </c>
      <c r="K55" s="22">
        <f t="shared" si="10"/>
        <v>-0.82318246280042384</v>
      </c>
      <c r="L55" s="62">
        <v>4.0294978212430239</v>
      </c>
      <c r="M55" s="55">
        <f t="shared" si="0"/>
        <v>22</v>
      </c>
      <c r="N55" s="22">
        <f t="shared" si="11"/>
        <v>8.22023933207198</v>
      </c>
      <c r="O55" s="22">
        <f t="shared" si="12"/>
        <v>-0.44494016698200489</v>
      </c>
      <c r="P55" s="62">
        <v>7.5500755554152423</v>
      </c>
      <c r="Q55" s="55">
        <f t="shared" si="1"/>
        <v>18</v>
      </c>
      <c r="R55" s="53">
        <f t="shared" si="13"/>
        <v>8.2463950334193061</v>
      </c>
      <c r="S55" s="53">
        <f t="shared" si="14"/>
        <v>-0.4384012416451733</v>
      </c>
      <c r="T55" s="56">
        <v>8.5321067233429382</v>
      </c>
      <c r="U55" s="55">
        <f t="shared" si="2"/>
        <v>13</v>
      </c>
      <c r="V55" s="53">
        <f t="shared" si="15"/>
        <v>11.750381940082699</v>
      </c>
      <c r="W55" s="53">
        <f t="shared" si="16"/>
        <v>0.43759548502067469</v>
      </c>
      <c r="X55" s="56">
        <v>9.9805529742162964</v>
      </c>
      <c r="Y55" s="3"/>
      <c r="Z55" s="55">
        <f t="shared" si="3"/>
        <v>22</v>
      </c>
      <c r="AA55" s="22">
        <f>IF(AG55="ND","ND",(AG55*$AF$34)+IF(AK55="ND","ND",(AK55*$AJ$34)+IF(AO55="ND","ND",(AO55*$AN$34))))</f>
        <v>8.5311728665756537</v>
      </c>
      <c r="AB55" s="55" t="str">
        <f t="shared" si="4"/>
        <v>ND</v>
      </c>
      <c r="AC55" s="22" t="str">
        <f t="shared" si="17"/>
        <v>ND</v>
      </c>
      <c r="AD55" s="22" t="str">
        <f t="shared" si="18"/>
        <v>ND</v>
      </c>
      <c r="AE55" s="63" t="s">
        <v>0</v>
      </c>
      <c r="AF55" s="55">
        <f t="shared" si="5"/>
        <v>19</v>
      </c>
      <c r="AG55" s="22">
        <f t="shared" si="19"/>
        <v>8.507240530831373</v>
      </c>
      <c r="AH55" s="22">
        <f t="shared" si="20"/>
        <v>-0.37318986729215692</v>
      </c>
      <c r="AI55" s="62">
        <v>7.4868934417106274</v>
      </c>
      <c r="AJ55" s="55">
        <f t="shared" si="6"/>
        <v>22</v>
      </c>
      <c r="AK55" s="22">
        <f t="shared" si="21"/>
        <v>7.920510245747213</v>
      </c>
      <c r="AL55" s="22">
        <f t="shared" si="22"/>
        <v>-0.51987243856319687</v>
      </c>
      <c r="AM55" s="62">
        <v>7.9790648213625728</v>
      </c>
      <c r="AN55" s="55">
        <f t="shared" si="23"/>
        <v>10</v>
      </c>
      <c r="AO55" s="53">
        <f t="shared" si="24"/>
        <v>12.009492112006924</v>
      </c>
      <c r="AP55" s="53">
        <f t="shared" si="25"/>
        <v>0.50237302800173123</v>
      </c>
      <c r="AQ55" s="56">
        <v>8.3875470520953819</v>
      </c>
      <c r="AR55" s="3"/>
      <c r="AT55" s="100">
        <v>19</v>
      </c>
      <c r="AU55" s="100">
        <v>3</v>
      </c>
      <c r="AV55" s="98" t="s">
        <v>72</v>
      </c>
      <c r="AW55" s="99">
        <v>9.1358319065520242</v>
      </c>
      <c r="AX55" s="134">
        <v>0.38</v>
      </c>
      <c r="AY55" s="120">
        <v>20</v>
      </c>
      <c r="AZ55" s="99">
        <v>6.7072701487983046</v>
      </c>
      <c r="BA55" s="120">
        <v>22</v>
      </c>
      <c r="BB55" s="99">
        <v>8.22023933207198</v>
      </c>
      <c r="BC55" s="120">
        <v>18</v>
      </c>
      <c r="BD55" s="121">
        <v>8.2463950334193061</v>
      </c>
      <c r="BE55" s="120">
        <v>13</v>
      </c>
      <c r="BF55" s="99">
        <v>11.750381940082699</v>
      </c>
      <c r="BI55" s="100">
        <v>19</v>
      </c>
      <c r="BJ55" s="98" t="s">
        <v>53</v>
      </c>
      <c r="BK55" s="99">
        <v>9.1920834478769073</v>
      </c>
      <c r="BL55" s="134">
        <v>0.36</v>
      </c>
      <c r="BM55" s="120" t="s">
        <v>0</v>
      </c>
      <c r="BN55" s="99" t="s">
        <v>0</v>
      </c>
      <c r="BO55" s="120">
        <v>31</v>
      </c>
      <c r="BP55" s="99">
        <v>5.8303598541247021</v>
      </c>
      <c r="BQ55" s="120">
        <v>4</v>
      </c>
      <c r="BR55" s="121">
        <v>14.67339079816232</v>
      </c>
      <c r="BS55" s="120">
        <v>20</v>
      </c>
      <c r="BT55" s="99">
        <v>10.136527507302675</v>
      </c>
    </row>
    <row r="56" spans="1:72" x14ac:dyDescent="0.35">
      <c r="A56" t="s">
        <v>70</v>
      </c>
      <c r="B56" t="s">
        <v>69</v>
      </c>
      <c r="C56" t="s">
        <v>3</v>
      </c>
      <c r="E56" t="s">
        <v>3</v>
      </c>
      <c r="F56" t="s">
        <v>3</v>
      </c>
      <c r="G56" s="55">
        <f t="shared" si="7"/>
        <v>21</v>
      </c>
      <c r="H56" s="22">
        <f t="shared" si="26"/>
        <v>8.8020243705833323</v>
      </c>
      <c r="I56" s="55">
        <f t="shared" si="8"/>
        <v>16</v>
      </c>
      <c r="J56" s="22">
        <f t="shared" si="9"/>
        <v>7.4019001146645333</v>
      </c>
      <c r="K56" s="22">
        <f t="shared" si="10"/>
        <v>-0.64952497133386666</v>
      </c>
      <c r="L56" s="62">
        <v>4.7553689143104316</v>
      </c>
      <c r="M56" s="55">
        <f t="shared" si="0"/>
        <v>21</v>
      </c>
      <c r="N56" s="22">
        <f t="shared" si="11"/>
        <v>8.4692149494840496</v>
      </c>
      <c r="O56" s="22">
        <f t="shared" si="12"/>
        <v>-0.38269626262898765</v>
      </c>
      <c r="P56" s="62">
        <v>7.7431528354412054</v>
      </c>
      <c r="Q56" s="55">
        <f t="shared" si="1"/>
        <v>14</v>
      </c>
      <c r="R56" s="53">
        <f t="shared" si="13"/>
        <v>9.5712726109412998</v>
      </c>
      <c r="S56" s="53">
        <f t="shared" si="14"/>
        <v>-0.10718184726467511</v>
      </c>
      <c r="T56" s="56">
        <v>9.5881694707450471</v>
      </c>
      <c r="U56" s="55">
        <f t="shared" si="2"/>
        <v>22</v>
      </c>
      <c r="V56" s="53">
        <f t="shared" si="15"/>
        <v>8.8322936366309186</v>
      </c>
      <c r="W56" s="53">
        <f t="shared" si="16"/>
        <v>-0.29192659084227057</v>
      </c>
      <c r="X56" s="56">
        <v>8.2119379160176891</v>
      </c>
      <c r="Y56" s="3"/>
      <c r="Z56" s="55">
        <f t="shared" si="3"/>
        <v>26</v>
      </c>
      <c r="AA56" s="22">
        <f>IF(AG56="ND","ND",(AG56*$AF$34)+IF(AK56="ND","ND",(AK56*$AJ$34)+IF(AO56="ND","ND",(AO56*$AN$34))))</f>
        <v>7.77167422463096</v>
      </c>
      <c r="AB56" s="55" t="str">
        <f t="shared" si="4"/>
        <v>ND</v>
      </c>
      <c r="AC56" s="22" t="str">
        <f t="shared" si="17"/>
        <v>ND</v>
      </c>
      <c r="AD56" s="22" t="str">
        <f t="shared" si="18"/>
        <v>ND</v>
      </c>
      <c r="AE56" s="63" t="s">
        <v>0</v>
      </c>
      <c r="AF56" s="55">
        <f t="shared" si="5"/>
        <v>22</v>
      </c>
      <c r="AG56" s="22">
        <f t="shared" si="19"/>
        <v>8.0153423797781773</v>
      </c>
      <c r="AH56" s="22">
        <f t="shared" si="20"/>
        <v>-0.49616440505545584</v>
      </c>
      <c r="AI56" s="62">
        <v>7.0403127560947336</v>
      </c>
      <c r="AJ56" s="55">
        <f t="shared" si="6"/>
        <v>16</v>
      </c>
      <c r="AK56" s="22">
        <f t="shared" si="21"/>
        <v>10.461227757505741</v>
      </c>
      <c r="AL56" s="22">
        <f t="shared" si="22"/>
        <v>0.11530693937643534</v>
      </c>
      <c r="AM56" s="62">
        <v>10.327298710249062</v>
      </c>
      <c r="AN56" s="55">
        <f t="shared" si="23"/>
        <v>25</v>
      </c>
      <c r="AO56" s="53">
        <f t="shared" si="24"/>
        <v>7.4290106114859498</v>
      </c>
      <c r="AP56" s="53">
        <f t="shared" si="25"/>
        <v>-0.64274734712851245</v>
      </c>
      <c r="AQ56" s="56">
        <v>5.9638556399743097</v>
      </c>
      <c r="AR56" s="3"/>
      <c r="AT56" s="100">
        <v>20</v>
      </c>
      <c r="AU56" s="100">
        <v>7</v>
      </c>
      <c r="AV56" s="98" t="s">
        <v>103</v>
      </c>
      <c r="AW56" s="99">
        <v>8.808982417224831</v>
      </c>
      <c r="AX56" s="134">
        <v>0.36</v>
      </c>
      <c r="AY56" s="120" t="s">
        <v>0</v>
      </c>
      <c r="AZ56" s="99" t="s">
        <v>0</v>
      </c>
      <c r="BA56" s="120">
        <v>23</v>
      </c>
      <c r="BB56" s="99">
        <v>8.1060699599288171</v>
      </c>
      <c r="BC56" s="120">
        <v>31</v>
      </c>
      <c r="BD56" s="121">
        <v>5.8152309302009302</v>
      </c>
      <c r="BE56" s="120">
        <v>2</v>
      </c>
      <c r="BF56" s="99">
        <v>15.441973833953025</v>
      </c>
      <c r="BI56" s="100">
        <v>20</v>
      </c>
      <c r="BJ56" s="98" t="s">
        <v>81</v>
      </c>
      <c r="BK56" s="99">
        <v>8.6655043581710878</v>
      </c>
      <c r="BL56" s="134">
        <v>0.36</v>
      </c>
      <c r="BM56" s="120" t="s">
        <v>0</v>
      </c>
      <c r="BN56" s="99" t="s">
        <v>0</v>
      </c>
      <c r="BO56" s="120">
        <v>27</v>
      </c>
      <c r="BP56" s="99">
        <v>6.2193924891074159</v>
      </c>
      <c r="BQ56" s="120">
        <v>3</v>
      </c>
      <c r="BR56" s="121">
        <v>16.502174483783918</v>
      </c>
      <c r="BS56" s="120">
        <v>29</v>
      </c>
      <c r="BT56" s="99">
        <v>6.1634475543456269</v>
      </c>
    </row>
    <row r="57" spans="1:72" x14ac:dyDescent="0.35">
      <c r="A57" t="s">
        <v>68</v>
      </c>
      <c r="B57" t="s">
        <v>67</v>
      </c>
      <c r="C57" t="s">
        <v>3</v>
      </c>
      <c r="D57" t="s">
        <v>3</v>
      </c>
      <c r="E57" t="s">
        <v>2</v>
      </c>
      <c r="G57" s="55">
        <f t="shared" si="7"/>
        <v>22</v>
      </c>
      <c r="H57" s="22">
        <f t="shared" si="26"/>
        <v>8.7002755627244035</v>
      </c>
      <c r="I57" s="55">
        <f t="shared" si="8"/>
        <v>18</v>
      </c>
      <c r="J57" s="22">
        <f t="shared" si="9"/>
        <v>6.9481113145660753</v>
      </c>
      <c r="K57" s="22">
        <f t="shared" si="10"/>
        <v>-0.76297217135848117</v>
      </c>
      <c r="L57" s="62">
        <v>4.2811708685373109</v>
      </c>
      <c r="M57" s="55">
        <f t="shared" si="0"/>
        <v>7</v>
      </c>
      <c r="N57" s="22">
        <f t="shared" si="11"/>
        <v>13.700049485813176</v>
      </c>
      <c r="O57" s="22">
        <f t="shared" si="12"/>
        <v>0.92501237145329418</v>
      </c>
      <c r="P57" s="62">
        <v>11.799595450336955</v>
      </c>
      <c r="Q57" s="55">
        <f t="shared" si="1"/>
        <v>15</v>
      </c>
      <c r="R57" s="53">
        <f t="shared" si="13"/>
        <v>9.5022217172214116</v>
      </c>
      <c r="S57" s="53">
        <f t="shared" si="14"/>
        <v>-0.12444457069464721</v>
      </c>
      <c r="T57" s="56">
        <v>9.5331288558462823</v>
      </c>
      <c r="U57" s="55">
        <f t="shared" si="2"/>
        <v>31</v>
      </c>
      <c r="V57" s="53">
        <f t="shared" si="15"/>
        <v>3.4826102345247341</v>
      </c>
      <c r="W57" s="53">
        <f t="shared" si="16"/>
        <v>-1.6293474413688165</v>
      </c>
      <c r="X57" s="56">
        <v>4.9695649520576231</v>
      </c>
      <c r="Y57" s="3"/>
      <c r="Z57" s="55">
        <f t="shared" si="3"/>
        <v>29</v>
      </c>
      <c r="AA57" s="22">
        <f>IF(AG57="ND","ND",(AG57*$AF$34)+IF(AK57="ND","ND",(AK57*$AJ$34)+IF(AO57="ND","ND",(AO57*$AN$34))))</f>
        <v>6.8780964004439795</v>
      </c>
      <c r="AB57" s="55" t="str">
        <f t="shared" si="4"/>
        <v>ND</v>
      </c>
      <c r="AC57" s="22" t="str">
        <f t="shared" si="17"/>
        <v>ND</v>
      </c>
      <c r="AD57" s="22" t="str">
        <f t="shared" si="18"/>
        <v>ND</v>
      </c>
      <c r="AE57" s="63" t="s">
        <v>0</v>
      </c>
      <c r="AF57" s="55">
        <f t="shared" si="5"/>
        <v>22</v>
      </c>
      <c r="AG57" s="22">
        <f t="shared" si="19"/>
        <v>8.0153423797781773</v>
      </c>
      <c r="AH57" s="22">
        <f t="shared" si="20"/>
        <v>-0.49616440505545584</v>
      </c>
      <c r="AI57" s="62">
        <v>7.0403127560947336</v>
      </c>
      <c r="AJ57" s="55">
        <f t="shared" si="6"/>
        <v>20</v>
      </c>
      <c r="AK57" s="22">
        <f t="shared" si="21"/>
        <v>8.1614682709208601</v>
      </c>
      <c r="AL57" s="22">
        <f t="shared" si="22"/>
        <v>-0.45963293226978491</v>
      </c>
      <c r="AM57" s="62">
        <v>8.201767974268499</v>
      </c>
      <c r="AN57" s="55">
        <f t="shared" si="23"/>
        <v>27</v>
      </c>
      <c r="AO57" s="53">
        <f t="shared" si="24"/>
        <v>6.7501773507808958</v>
      </c>
      <c r="AP57" s="53">
        <f t="shared" si="25"/>
        <v>-0.81245566230477606</v>
      </c>
      <c r="AQ57" s="56">
        <v>5.6046614495718696</v>
      </c>
      <c r="AR57" s="3"/>
      <c r="AT57" s="100">
        <v>21</v>
      </c>
      <c r="AU57" s="100">
        <v>5</v>
      </c>
      <c r="AV57" s="98" t="s">
        <v>70</v>
      </c>
      <c r="AW57" s="99">
        <v>8.8020243705833323</v>
      </c>
      <c r="AX57" s="134">
        <v>0.38</v>
      </c>
      <c r="AY57" s="120">
        <v>16</v>
      </c>
      <c r="AZ57" s="99">
        <v>7.4019001146645333</v>
      </c>
      <c r="BA57" s="120">
        <v>21</v>
      </c>
      <c r="BB57" s="99">
        <v>8.4692149494840496</v>
      </c>
      <c r="BC57" s="120">
        <v>14</v>
      </c>
      <c r="BD57" s="121">
        <v>9.5712726109412998</v>
      </c>
      <c r="BE57" s="120">
        <v>22</v>
      </c>
      <c r="BF57" s="99">
        <v>8.8322936366309186</v>
      </c>
      <c r="BI57" s="100">
        <v>21</v>
      </c>
      <c r="BJ57" s="98" t="s">
        <v>51</v>
      </c>
      <c r="BK57" s="99">
        <v>8.621289167464111</v>
      </c>
      <c r="BL57" s="134">
        <v>0.3</v>
      </c>
      <c r="BM57" s="120">
        <v>17</v>
      </c>
      <c r="BN57" s="99">
        <v>5.231661196752623</v>
      </c>
      <c r="BO57" s="120">
        <v>15</v>
      </c>
      <c r="BP57" s="99">
        <v>9.7096768563138305</v>
      </c>
      <c r="BQ57" s="120">
        <v>21</v>
      </c>
      <c r="BR57" s="121">
        <v>8.1258425022996601</v>
      </c>
      <c r="BS57" s="120">
        <v>22</v>
      </c>
      <c r="BT57" s="99">
        <v>9.1582241340160095</v>
      </c>
    </row>
    <row r="58" spans="1:72" x14ac:dyDescent="0.35">
      <c r="A58" t="s">
        <v>66</v>
      </c>
      <c r="B58" t="s">
        <v>65</v>
      </c>
      <c r="C58" t="s">
        <v>3</v>
      </c>
      <c r="E58" t="s">
        <v>3</v>
      </c>
      <c r="F58" t="s">
        <v>64</v>
      </c>
      <c r="G58" s="55">
        <f t="shared" si="7"/>
        <v>25</v>
      </c>
      <c r="H58" s="22">
        <f t="shared" si="26"/>
        <v>8.1506437641418898</v>
      </c>
      <c r="I58" s="55">
        <f t="shared" si="8"/>
        <v>25</v>
      </c>
      <c r="J58" s="22">
        <f t="shared" si="9"/>
        <v>5.8001732997954738</v>
      </c>
      <c r="K58" s="22">
        <f t="shared" si="10"/>
        <v>-1.0499566750511315</v>
      </c>
      <c r="L58" s="62">
        <v>3.0816041027758199</v>
      </c>
      <c r="M58" s="55">
        <f t="shared" si="0"/>
        <v>25</v>
      </c>
      <c r="N58" s="22">
        <f t="shared" si="11"/>
        <v>7.0738576645885534</v>
      </c>
      <c r="O58" s="22">
        <f t="shared" si="12"/>
        <v>-0.73153558385286155</v>
      </c>
      <c r="P58" s="62">
        <v>6.6610718187039604</v>
      </c>
      <c r="Q58" s="55">
        <f t="shared" si="1"/>
        <v>17</v>
      </c>
      <c r="R58" s="53">
        <f t="shared" si="13"/>
        <v>8.6117474597343442</v>
      </c>
      <c r="S58" s="53">
        <f t="shared" si="14"/>
        <v>-0.34706313506641384</v>
      </c>
      <c r="T58" s="56">
        <v>8.8233299228674849</v>
      </c>
      <c r="U58" s="55">
        <f t="shared" si="2"/>
        <v>21</v>
      </c>
      <c r="V58" s="53">
        <f t="shared" si="15"/>
        <v>9.5498163228849116</v>
      </c>
      <c r="W58" s="53">
        <f t="shared" si="16"/>
        <v>-0.11254591927877196</v>
      </c>
      <c r="X58" s="56">
        <v>8.6468190078636127</v>
      </c>
      <c r="Y58" s="3"/>
      <c r="Z58" s="55">
        <f t="shared" si="3"/>
        <v>28</v>
      </c>
      <c r="AA58" s="22">
        <f>IF(AG58="ND","ND",(AG58*$AF$34)+IF(AK58="ND","ND",(AK58*$AJ$34)+IF(AO58="ND","ND",(AO58*$AN$34))))</f>
        <v>7.0553568052802795</v>
      </c>
      <c r="AB58" s="55" t="str">
        <f t="shared" si="4"/>
        <v>ND</v>
      </c>
      <c r="AC58" s="22" t="str">
        <f t="shared" si="17"/>
        <v>ND</v>
      </c>
      <c r="AD58" s="22" t="str">
        <f t="shared" si="18"/>
        <v>ND</v>
      </c>
      <c r="AE58" s="63" t="s">
        <v>0</v>
      </c>
      <c r="AF58" s="55">
        <f t="shared" si="5"/>
        <v>22</v>
      </c>
      <c r="AG58" s="22">
        <f t="shared" si="19"/>
        <v>8.0153423797781773</v>
      </c>
      <c r="AH58" s="22">
        <f t="shared" si="20"/>
        <v>-0.49616440505545584</v>
      </c>
      <c r="AI58" s="62">
        <v>7.0403127560947336</v>
      </c>
      <c r="AJ58" s="55">
        <f t="shared" si="6"/>
        <v>18</v>
      </c>
      <c r="AK58" s="22">
        <f t="shared" si="21"/>
        <v>8.233030119806438</v>
      </c>
      <c r="AL58" s="22">
        <f t="shared" si="22"/>
        <v>-0.4417424700483904</v>
      </c>
      <c r="AM58" s="62">
        <v>8.2679083294739772</v>
      </c>
      <c r="AN58" s="55">
        <f t="shared" si="23"/>
        <v>26</v>
      </c>
      <c r="AO58" s="53">
        <f t="shared" si="24"/>
        <v>7.2694835180163206</v>
      </c>
      <c r="AP58" s="53">
        <f t="shared" si="25"/>
        <v>-0.68262912049591984</v>
      </c>
      <c r="AQ58" s="56">
        <v>5.8794443294168932</v>
      </c>
      <c r="AR58" s="3"/>
      <c r="AT58" s="100">
        <v>22</v>
      </c>
      <c r="AU58" s="100">
        <v>7</v>
      </c>
      <c r="AV58" s="98" t="s">
        <v>68</v>
      </c>
      <c r="AW58" s="99">
        <v>8.7002755627244035</v>
      </c>
      <c r="AX58" s="134">
        <v>0.32</v>
      </c>
      <c r="AY58" s="120">
        <v>18</v>
      </c>
      <c r="AZ58" s="99">
        <v>6.9481113145660753</v>
      </c>
      <c r="BA58" s="120">
        <v>7</v>
      </c>
      <c r="BB58" s="99">
        <v>13.700049485813176</v>
      </c>
      <c r="BC58" s="120">
        <v>15</v>
      </c>
      <c r="BD58" s="121">
        <v>9.5022217172214116</v>
      </c>
      <c r="BE58" s="120">
        <v>31</v>
      </c>
      <c r="BF58" s="99">
        <v>3.4826102345247341</v>
      </c>
      <c r="BI58" s="100">
        <v>22</v>
      </c>
      <c r="BJ58" s="98" t="s">
        <v>72</v>
      </c>
      <c r="BK58" s="99">
        <v>8.5311728665756537</v>
      </c>
      <c r="BL58" s="134">
        <v>0.32</v>
      </c>
      <c r="BM58" s="120" t="s">
        <v>0</v>
      </c>
      <c r="BN58" s="99" t="s">
        <v>0</v>
      </c>
      <c r="BO58" s="120">
        <v>19</v>
      </c>
      <c r="BP58" s="99">
        <v>8.507240530831373</v>
      </c>
      <c r="BQ58" s="120">
        <v>22</v>
      </c>
      <c r="BR58" s="121">
        <v>7.920510245747213</v>
      </c>
      <c r="BS58" s="120">
        <v>10</v>
      </c>
      <c r="BT58" s="99">
        <v>12.009492112006924</v>
      </c>
    </row>
    <row r="59" spans="1:72" x14ac:dyDescent="0.35">
      <c r="A59" t="s">
        <v>63</v>
      </c>
      <c r="B59" t="s">
        <v>62</v>
      </c>
      <c r="C59" t="s">
        <v>3</v>
      </c>
      <c r="D59" t="s">
        <v>3</v>
      </c>
      <c r="E59" t="s">
        <v>3</v>
      </c>
      <c r="F59" t="s">
        <v>3</v>
      </c>
      <c r="G59" s="55">
        <f t="shared" si="7"/>
        <v>4</v>
      </c>
      <c r="H59" s="22">
        <f t="shared" si="26"/>
        <v>13.164123972502756</v>
      </c>
      <c r="I59" s="55">
        <f t="shared" si="8"/>
        <v>6</v>
      </c>
      <c r="J59" s="22">
        <f t="shared" si="9"/>
        <v>15.381680990204931</v>
      </c>
      <c r="K59" s="22">
        <f t="shared" si="10"/>
        <v>1.3454202475512327</v>
      </c>
      <c r="L59" s="62">
        <v>13.094042094560738</v>
      </c>
      <c r="M59" s="55">
        <f t="shared" si="0"/>
        <v>10</v>
      </c>
      <c r="N59" s="22">
        <f t="shared" si="11"/>
        <v>11.927864095704212</v>
      </c>
      <c r="O59" s="22">
        <f t="shared" si="12"/>
        <v>0.48196602392605309</v>
      </c>
      <c r="P59" s="62">
        <v>10.425289249671209</v>
      </c>
      <c r="Q59" s="55">
        <f t="shared" si="1"/>
        <v>5</v>
      </c>
      <c r="R59" s="53">
        <f t="shared" si="13"/>
        <v>15.880384870551087</v>
      </c>
      <c r="S59" s="53">
        <f t="shared" si="14"/>
        <v>1.4700962176377719</v>
      </c>
      <c r="T59" s="56">
        <v>14.617176331147769</v>
      </c>
      <c r="U59" s="55">
        <f t="shared" si="2"/>
        <v>15</v>
      </c>
      <c r="V59" s="53">
        <f t="shared" si="15"/>
        <v>10.944937278685577</v>
      </c>
      <c r="W59" s="53">
        <f t="shared" si="16"/>
        <v>0.23623431967139424</v>
      </c>
      <c r="X59" s="56">
        <v>9.4923835260856233</v>
      </c>
      <c r="Y59" s="3"/>
      <c r="Z59" s="55">
        <f t="shared" si="3"/>
        <v>5</v>
      </c>
      <c r="AA59" s="22">
        <f>IF(AC59="ND","ND",(AC59*$AB$34)+IF(AG59="ND","ND",(AG59*$AF$34)+IF(AK59="ND","ND",(AK59*$AJ$34)+IF(AO59="ND","ND",(AO59*$AN$34)))))</f>
        <v>12.17865215142286</v>
      </c>
      <c r="AB59" s="55">
        <f t="shared" si="4"/>
        <v>9</v>
      </c>
      <c r="AC59" s="22">
        <f t="shared" si="17"/>
        <v>9.2377313894186468</v>
      </c>
      <c r="AD59" s="22">
        <f t="shared" si="18"/>
        <v>-0.19056715264533827</v>
      </c>
      <c r="AE59" s="62">
        <v>9.2208473851327799</v>
      </c>
      <c r="AF59" s="55">
        <f t="shared" si="5"/>
        <v>8</v>
      </c>
      <c r="AG59" s="22">
        <f t="shared" si="19"/>
        <v>12.779074118853723</v>
      </c>
      <c r="AH59" s="22">
        <f t="shared" si="20"/>
        <v>0.69476852971343084</v>
      </c>
      <c r="AI59" s="62">
        <v>11.365172651525583</v>
      </c>
      <c r="AJ59" s="55">
        <f t="shared" si="6"/>
        <v>10</v>
      </c>
      <c r="AK59" s="22">
        <f t="shared" si="21"/>
        <v>13.116195636178233</v>
      </c>
      <c r="AL59" s="22">
        <f t="shared" si="22"/>
        <v>0.77904890904455848</v>
      </c>
      <c r="AM59" s="62">
        <v>12.781127409327336</v>
      </c>
      <c r="AN59" s="55">
        <f t="shared" si="23"/>
        <v>12</v>
      </c>
      <c r="AO59" s="53">
        <f t="shared" si="24"/>
        <v>11.620993619904693</v>
      </c>
      <c r="AP59" s="53">
        <f t="shared" si="25"/>
        <v>0.40524840497617343</v>
      </c>
      <c r="AQ59" s="56">
        <v>8.1819790438361917</v>
      </c>
      <c r="AR59" s="3"/>
      <c r="AT59" s="100">
        <v>23</v>
      </c>
      <c r="AU59" s="100">
        <v>-3</v>
      </c>
      <c r="AV59" s="98" t="s">
        <v>81</v>
      </c>
      <c r="AW59" s="99">
        <v>8.6312258268861868</v>
      </c>
      <c r="AX59" s="134">
        <v>0.32</v>
      </c>
      <c r="AY59" s="120" t="s">
        <v>0</v>
      </c>
      <c r="AZ59" s="99" t="s">
        <v>0</v>
      </c>
      <c r="BA59" s="120">
        <v>29</v>
      </c>
      <c r="BB59" s="99">
        <v>5.5524586121062951</v>
      </c>
      <c r="BC59" s="120">
        <v>3</v>
      </c>
      <c r="BD59" s="121">
        <v>17.854566884231179</v>
      </c>
      <c r="BE59" s="120">
        <v>27</v>
      </c>
      <c r="BF59" s="99">
        <v>5.3637272599498171</v>
      </c>
      <c r="BI59" s="100">
        <v>23</v>
      </c>
      <c r="BJ59" s="98" t="s">
        <v>59</v>
      </c>
      <c r="BK59" s="99">
        <v>8.3765453965204593</v>
      </c>
      <c r="BL59" s="134">
        <v>0.4</v>
      </c>
      <c r="BM59" s="120">
        <v>3</v>
      </c>
      <c r="BN59" s="99">
        <v>11.700410529400971</v>
      </c>
      <c r="BO59" s="120">
        <v>14</v>
      </c>
      <c r="BP59" s="99">
        <v>10.982042994498345</v>
      </c>
      <c r="BQ59" s="120">
        <v>31</v>
      </c>
      <c r="BR59" s="121">
        <v>5.5676870519182975</v>
      </c>
      <c r="BS59" s="120">
        <v>24</v>
      </c>
      <c r="BT59" s="99">
        <v>7.4719510988512301</v>
      </c>
    </row>
    <row r="60" spans="1:72" x14ac:dyDescent="0.35">
      <c r="A60" t="s">
        <v>61</v>
      </c>
      <c r="B60" t="s">
        <v>60</v>
      </c>
      <c r="C60" t="s">
        <v>3</v>
      </c>
      <c r="E60" t="s">
        <v>3</v>
      </c>
      <c r="F60" s="32"/>
      <c r="G60" s="55">
        <f t="shared" si="7"/>
        <v>28</v>
      </c>
      <c r="H60" s="22">
        <f t="shared" si="26"/>
        <v>7.7471781228666892</v>
      </c>
      <c r="I60" s="55">
        <f t="shared" si="8"/>
        <v>12</v>
      </c>
      <c r="J60" s="22">
        <f t="shared" si="9"/>
        <v>10.577616071472063</v>
      </c>
      <c r="K60" s="22">
        <f t="shared" si="10"/>
        <v>0.14440401786801565</v>
      </c>
      <c r="L60" s="62">
        <v>8.0739133568394443</v>
      </c>
      <c r="M60" s="55">
        <f t="shared" si="0"/>
        <v>31</v>
      </c>
      <c r="N60" s="22">
        <f t="shared" si="11"/>
        <v>5.4811764021865796</v>
      </c>
      <c r="O60" s="22">
        <f t="shared" si="12"/>
        <v>-1.1297058994533551</v>
      </c>
      <c r="P60" s="62">
        <v>5.4259686817411854</v>
      </c>
      <c r="Q60" s="55">
        <f t="shared" si="1"/>
        <v>30</v>
      </c>
      <c r="R60" s="53">
        <f t="shared" si="13"/>
        <v>6.0463800815333837</v>
      </c>
      <c r="S60" s="53">
        <f t="shared" si="14"/>
        <v>-0.98840497961665397</v>
      </c>
      <c r="T60" s="56">
        <v>6.7784701052639376</v>
      </c>
      <c r="U60" s="55">
        <f t="shared" si="2"/>
        <v>16</v>
      </c>
      <c r="V60" s="53">
        <f t="shared" si="15"/>
        <v>10.770498568678311</v>
      </c>
      <c r="W60" s="53">
        <f t="shared" si="16"/>
        <v>0.19262464216957795</v>
      </c>
      <c r="X60" s="56">
        <v>9.3866585112234446</v>
      </c>
      <c r="Y60" s="3"/>
      <c r="Z60" s="55">
        <f t="shared" si="3"/>
        <v>24</v>
      </c>
      <c r="AA60" s="22">
        <f>IF(AC60="ND","ND",(AC60*$AB$34)+IF(AG60="ND","ND",(AG60*$AF$34)+IF(AK60="ND","ND",(AK60*$AJ$34)+IF(AO60="ND","ND",(AO60*$AN$34)))))</f>
        <v>7.9089952113850792</v>
      </c>
      <c r="AB60" s="55">
        <f t="shared" si="4"/>
        <v>16</v>
      </c>
      <c r="AC60" s="22">
        <f t="shared" si="17"/>
        <v>6.4755845268608461</v>
      </c>
      <c r="AD60" s="22">
        <f t="shared" si="18"/>
        <v>-0.88110386828478848</v>
      </c>
      <c r="AE60" s="63">
        <v>7.353239463786517</v>
      </c>
      <c r="AF60" s="55">
        <f t="shared" si="5"/>
        <v>31</v>
      </c>
      <c r="AG60" s="22">
        <f t="shared" si="19"/>
        <v>5.8303598541247021</v>
      </c>
      <c r="AH60" s="22">
        <f t="shared" si="20"/>
        <v>-1.0424100364688245</v>
      </c>
      <c r="AI60" s="62">
        <v>5.0566277345595489</v>
      </c>
      <c r="AJ60" s="55">
        <f t="shared" si="6"/>
        <v>32</v>
      </c>
      <c r="AK60" s="22">
        <f t="shared" si="21"/>
        <v>5.393857027749493</v>
      </c>
      <c r="AL60" s="22">
        <f t="shared" si="22"/>
        <v>-1.1515357430626267</v>
      </c>
      <c r="AM60" s="62">
        <v>5.6438297216289675</v>
      </c>
      <c r="AN60" s="55">
        <f t="shared" si="23"/>
        <v>6</v>
      </c>
      <c r="AO60" s="53">
        <f t="shared" si="24"/>
        <v>12.980572313789118</v>
      </c>
      <c r="AP60" s="53">
        <f t="shared" si="25"/>
        <v>0.74514307844727945</v>
      </c>
      <c r="AQ60" s="56">
        <v>8.9013792213275043</v>
      </c>
      <c r="AR60" s="3"/>
      <c r="AT60" s="100">
        <v>24</v>
      </c>
      <c r="AU60" s="100">
        <v>-13</v>
      </c>
      <c r="AV60" s="98" t="s">
        <v>57</v>
      </c>
      <c r="AW60" s="99">
        <v>8.4765795615943915</v>
      </c>
      <c r="AX60" s="134">
        <v>0.36</v>
      </c>
      <c r="AY60" s="120" t="s">
        <v>0</v>
      </c>
      <c r="AZ60" s="99" t="s">
        <v>0</v>
      </c>
      <c r="BA60" s="120">
        <v>15</v>
      </c>
      <c r="BB60" s="99">
        <v>9.7888403823349659</v>
      </c>
      <c r="BC60" s="120">
        <v>16</v>
      </c>
      <c r="BD60" s="121">
        <v>8.7579537402705014</v>
      </c>
      <c r="BE60" s="120">
        <v>20</v>
      </c>
      <c r="BF60" s="99">
        <v>9.7084710827091723</v>
      </c>
      <c r="BI60" s="100">
        <v>24</v>
      </c>
      <c r="BJ60" s="98" t="s">
        <v>61</v>
      </c>
      <c r="BK60" s="99">
        <v>7.9089952113850792</v>
      </c>
      <c r="BL60" s="134">
        <v>0.36</v>
      </c>
      <c r="BM60" s="120">
        <v>16</v>
      </c>
      <c r="BN60" s="99">
        <v>6.4755845268608461</v>
      </c>
      <c r="BO60" s="120">
        <v>31</v>
      </c>
      <c r="BP60" s="99">
        <v>5.8303598541247021</v>
      </c>
      <c r="BQ60" s="120">
        <v>32</v>
      </c>
      <c r="BR60" s="121">
        <v>5.393857027749493</v>
      </c>
      <c r="BS60" s="120">
        <v>6</v>
      </c>
      <c r="BT60" s="99">
        <v>12.980572313789118</v>
      </c>
    </row>
    <row r="61" spans="1:72" x14ac:dyDescent="0.35">
      <c r="A61" t="s">
        <v>59</v>
      </c>
      <c r="B61" t="s">
        <v>58</v>
      </c>
      <c r="C61" t="s">
        <v>3</v>
      </c>
      <c r="E61" t="s">
        <v>3</v>
      </c>
      <c r="F61" t="s">
        <v>3</v>
      </c>
      <c r="G61" s="55">
        <f t="shared" si="7"/>
        <v>16</v>
      </c>
      <c r="H61" s="22">
        <f t="shared" si="26"/>
        <v>9.6164400040227243</v>
      </c>
      <c r="I61" s="55">
        <f t="shared" si="8"/>
        <v>2</v>
      </c>
      <c r="J61" s="22">
        <f t="shared" si="9"/>
        <v>16.768160621142833</v>
      </c>
      <c r="K61" s="22">
        <f t="shared" si="10"/>
        <v>1.6920401552857078</v>
      </c>
      <c r="L61" s="62">
        <v>14.542878935294446</v>
      </c>
      <c r="M61" s="55">
        <f t="shared" si="0"/>
        <v>9</v>
      </c>
      <c r="N61" s="22">
        <f t="shared" si="11"/>
        <v>12.326507956650119</v>
      </c>
      <c r="O61" s="22">
        <f t="shared" si="12"/>
        <v>0.58162698916252964</v>
      </c>
      <c r="P61" s="62">
        <v>10.734432262029305</v>
      </c>
      <c r="Q61" s="55">
        <f t="shared" si="1"/>
        <v>27</v>
      </c>
      <c r="R61" s="53">
        <f t="shared" si="13"/>
        <v>6.8519833779357144</v>
      </c>
      <c r="S61" s="53">
        <f t="shared" si="14"/>
        <v>-0.78700415551607139</v>
      </c>
      <c r="T61" s="56">
        <v>7.4206182138507613</v>
      </c>
      <c r="U61" s="55">
        <f t="shared" si="2"/>
        <v>25</v>
      </c>
      <c r="V61" s="53">
        <f t="shared" si="15"/>
        <v>7.2869218051089657</v>
      </c>
      <c r="W61" s="53">
        <f t="shared" si="16"/>
        <v>-0.67826954872275869</v>
      </c>
      <c r="X61" s="56">
        <v>7.2753083121387911</v>
      </c>
      <c r="Y61" s="3"/>
      <c r="Z61" s="55">
        <f t="shared" si="3"/>
        <v>23</v>
      </c>
      <c r="AA61" s="22">
        <f>IF(AC61="ND","ND",(AC61*$AB$34)+IF(AG61="ND","ND",(AG61*$AF$34)+IF(AK61="ND","ND",(AK61*$AJ$34)+IF(AO61="ND","ND",(AO61*$AN$34)))))</f>
        <v>8.3765453965204593</v>
      </c>
      <c r="AB61" s="55">
        <f t="shared" si="4"/>
        <v>3</v>
      </c>
      <c r="AC61" s="22">
        <f t="shared" si="17"/>
        <v>11.700410529400971</v>
      </c>
      <c r="AD61" s="22">
        <f t="shared" si="18"/>
        <v>0.42510263235024254</v>
      </c>
      <c r="AE61" s="62">
        <v>10.885972122673394</v>
      </c>
      <c r="AF61" s="55">
        <f t="shared" si="5"/>
        <v>14</v>
      </c>
      <c r="AG61" s="22">
        <f t="shared" si="19"/>
        <v>10.982042994498345</v>
      </c>
      <c r="AH61" s="22">
        <f t="shared" si="20"/>
        <v>0.2455107486245863</v>
      </c>
      <c r="AI61" s="62">
        <v>9.73369794508592</v>
      </c>
      <c r="AJ61" s="55">
        <f t="shared" si="6"/>
        <v>31</v>
      </c>
      <c r="AK61" s="22">
        <f t="shared" si="21"/>
        <v>5.5676870519182975</v>
      </c>
      <c r="AL61" s="22">
        <f t="shared" si="22"/>
        <v>-1.1080782370204256</v>
      </c>
      <c r="AM61" s="62">
        <v>5.8044904608768411</v>
      </c>
      <c r="AN61" s="55">
        <f t="shared" si="23"/>
        <v>24</v>
      </c>
      <c r="AO61" s="53">
        <f t="shared" si="24"/>
        <v>7.4719510988512301</v>
      </c>
      <c r="AP61" s="53">
        <f t="shared" si="25"/>
        <v>-0.63201222528719248</v>
      </c>
      <c r="AQ61" s="56">
        <v>5.9865769391319823</v>
      </c>
      <c r="AR61" s="3"/>
      <c r="AT61" s="100">
        <v>25</v>
      </c>
      <c r="AU61" s="100">
        <v>3</v>
      </c>
      <c r="AV61" s="98" t="s">
        <v>66</v>
      </c>
      <c r="AW61" s="99">
        <v>8.1506437641418898</v>
      </c>
      <c r="AX61" s="134">
        <v>0.38</v>
      </c>
      <c r="AY61" s="120">
        <v>25</v>
      </c>
      <c r="AZ61" s="99">
        <v>5.8001732997954738</v>
      </c>
      <c r="BA61" s="120">
        <v>25</v>
      </c>
      <c r="BB61" s="99">
        <v>7.0738576645885534</v>
      </c>
      <c r="BC61" s="120">
        <v>17</v>
      </c>
      <c r="BD61" s="121">
        <v>8.6117474597343442</v>
      </c>
      <c r="BE61" s="120">
        <v>21</v>
      </c>
      <c r="BF61" s="99">
        <v>9.5498163228849116</v>
      </c>
      <c r="BI61" s="100">
        <v>25</v>
      </c>
      <c r="BJ61" s="98" t="s">
        <v>91</v>
      </c>
      <c r="BK61" s="99">
        <v>7.7953908423153733</v>
      </c>
      <c r="BL61" s="134">
        <v>0.34</v>
      </c>
      <c r="BM61" s="120">
        <v>1</v>
      </c>
      <c r="BN61" s="99">
        <v>20</v>
      </c>
      <c r="BO61" s="120">
        <v>28</v>
      </c>
      <c r="BP61" s="99">
        <v>5.8813671416348017</v>
      </c>
      <c r="BQ61" s="120">
        <v>8</v>
      </c>
      <c r="BR61" s="121">
        <v>13.436602332749775</v>
      </c>
      <c r="BS61" s="120" t="s">
        <v>0</v>
      </c>
      <c r="BT61" s="99" t="s">
        <v>0</v>
      </c>
    </row>
    <row r="62" spans="1:72" x14ac:dyDescent="0.35">
      <c r="A62" t="s">
        <v>57</v>
      </c>
      <c r="B62" t="s">
        <v>56</v>
      </c>
      <c r="C62" t="s">
        <v>3</v>
      </c>
      <c r="D62" t="s">
        <v>3</v>
      </c>
      <c r="E62" t="s">
        <v>3</v>
      </c>
      <c r="F62" s="32"/>
      <c r="G62" s="55">
        <f t="shared" si="7"/>
        <v>24</v>
      </c>
      <c r="H62" s="22">
        <f>IF(N62="ND","ND",(N62*$M$34)+IF(R62="ND","ND",(R62*$Q$34)+IF(V62="ND","ND",(V62*$U$34))))</f>
        <v>8.4765795615943915</v>
      </c>
      <c r="I62" s="55" t="str">
        <f t="shared" si="8"/>
        <v>ND</v>
      </c>
      <c r="J62" s="22" t="str">
        <f t="shared" si="9"/>
        <v>ND</v>
      </c>
      <c r="K62" s="22" t="str">
        <f t="shared" si="10"/>
        <v>ND</v>
      </c>
      <c r="L62" s="63" t="s">
        <v>0</v>
      </c>
      <c r="M62" s="55">
        <f t="shared" si="0"/>
        <v>15</v>
      </c>
      <c r="N62" s="22">
        <f t="shared" si="11"/>
        <v>9.7888403823349659</v>
      </c>
      <c r="O62" s="22">
        <f t="shared" si="12"/>
        <v>-5.2789904416258401E-2</v>
      </c>
      <c r="P62" s="62">
        <v>8.7665048081215158</v>
      </c>
      <c r="Q62" s="55">
        <f t="shared" si="1"/>
        <v>16</v>
      </c>
      <c r="R62" s="53">
        <f t="shared" si="13"/>
        <v>8.7579537402705014</v>
      </c>
      <c r="S62" s="53">
        <f t="shared" si="14"/>
        <v>-0.31051156493237464</v>
      </c>
      <c r="T62" s="56">
        <v>8.9398712614259104</v>
      </c>
      <c r="U62" s="55">
        <f t="shared" si="2"/>
        <v>20</v>
      </c>
      <c r="V62" s="53">
        <f t="shared" si="15"/>
        <v>9.7084710827091723</v>
      </c>
      <c r="W62" s="53">
        <f t="shared" si="16"/>
        <v>-7.2882229322707034E-2</v>
      </c>
      <c r="X62" s="56">
        <v>8.7429775774819998</v>
      </c>
      <c r="Y62" s="3"/>
      <c r="Z62" s="55">
        <f t="shared" si="3"/>
        <v>11</v>
      </c>
      <c r="AA62" s="22">
        <f>IF(AG62="ND","ND",(AG62*$AF$34)+IF(AK62="ND","ND",(AK62*$AJ$34)+IF(AO62="ND","ND",(AO62*$AN$34))))</f>
        <v>11.31010721787573</v>
      </c>
      <c r="AB62" s="55" t="str">
        <f t="shared" si="4"/>
        <v>ND</v>
      </c>
      <c r="AC62" s="22" t="str">
        <f t="shared" si="17"/>
        <v>ND</v>
      </c>
      <c r="AD62" s="22" t="str">
        <f t="shared" si="18"/>
        <v>ND</v>
      </c>
      <c r="AE62" s="63" t="s">
        <v>0</v>
      </c>
      <c r="AF62" s="55">
        <f t="shared" si="5"/>
        <v>22</v>
      </c>
      <c r="AG62" s="22">
        <f t="shared" si="19"/>
        <v>8.0153423797781773</v>
      </c>
      <c r="AH62" s="22">
        <f t="shared" si="20"/>
        <v>-0.49616440505545584</v>
      </c>
      <c r="AI62" s="62">
        <v>7.0403127560947336</v>
      </c>
      <c r="AJ62" s="55">
        <f t="shared" si="6"/>
        <v>2</v>
      </c>
      <c r="AK62" s="22">
        <f t="shared" si="21"/>
        <v>18.118862913016109</v>
      </c>
      <c r="AL62" s="22">
        <f t="shared" si="22"/>
        <v>2.0297157282540272</v>
      </c>
      <c r="AM62" s="62">
        <v>17.404794849696703</v>
      </c>
      <c r="AN62" s="55">
        <f t="shared" si="23"/>
        <v>13</v>
      </c>
      <c r="AO62" s="53">
        <f t="shared" si="24"/>
        <v>11.566152100124814</v>
      </c>
      <c r="AP62" s="53">
        <f t="shared" si="25"/>
        <v>0.39153802503120344</v>
      </c>
      <c r="AQ62" s="56">
        <v>8.1529604962221374</v>
      </c>
      <c r="AR62" s="3"/>
      <c r="AT62" s="100">
        <v>26</v>
      </c>
      <c r="AU62" s="100">
        <v>-5</v>
      </c>
      <c r="AV62" s="98" t="s">
        <v>51</v>
      </c>
      <c r="AW62" s="99">
        <v>8.0337279791890808</v>
      </c>
      <c r="AX62" s="134">
        <v>0.38</v>
      </c>
      <c r="AY62" s="120">
        <v>17</v>
      </c>
      <c r="AZ62" s="99">
        <v>7.3044610614463137</v>
      </c>
      <c r="BA62" s="120">
        <v>18</v>
      </c>
      <c r="BB62" s="99">
        <v>8.9622812664257197</v>
      </c>
      <c r="BC62" s="120">
        <v>22</v>
      </c>
      <c r="BD62" s="121">
        <v>7.915311243545295</v>
      </c>
      <c r="BE62" s="120">
        <v>24</v>
      </c>
      <c r="BF62" s="99">
        <v>7.4666804001771503</v>
      </c>
      <c r="BI62" s="100">
        <v>26</v>
      </c>
      <c r="BJ62" s="98" t="s">
        <v>70</v>
      </c>
      <c r="BK62" s="99">
        <v>7.77167422463096</v>
      </c>
      <c r="BL62" s="134">
        <v>0.36</v>
      </c>
      <c r="BM62" s="120" t="s">
        <v>0</v>
      </c>
      <c r="BN62" s="99" t="s">
        <v>0</v>
      </c>
      <c r="BO62" s="120">
        <v>22</v>
      </c>
      <c r="BP62" s="99">
        <v>8.0153423797781773</v>
      </c>
      <c r="BQ62" s="120">
        <v>16</v>
      </c>
      <c r="BR62" s="121">
        <v>10.461227757505741</v>
      </c>
      <c r="BS62" s="120">
        <v>25</v>
      </c>
      <c r="BT62" s="99">
        <v>7.4290106114859498</v>
      </c>
    </row>
    <row r="63" spans="1:72" x14ac:dyDescent="0.35">
      <c r="A63" t="s">
        <v>55</v>
      </c>
      <c r="B63" t="s">
        <v>54</v>
      </c>
      <c r="C63" t="s">
        <v>3</v>
      </c>
      <c r="D63" t="s">
        <v>3</v>
      </c>
      <c r="E63" t="s">
        <v>3</v>
      </c>
      <c r="F63" s="32"/>
      <c r="G63" s="55">
        <f t="shared" si="7"/>
        <v>17</v>
      </c>
      <c r="H63" s="22">
        <f>IF(N63="ND","ND",(N63*$M$34)+IF(R63="ND","ND",(R63*$Q$34)+IF(V63="ND","ND",(V63*$U$34))))</f>
        <v>9.4677323014955412</v>
      </c>
      <c r="I63" s="55" t="str">
        <f t="shared" si="8"/>
        <v>ND</v>
      </c>
      <c r="J63" s="22" t="str">
        <f t="shared" si="9"/>
        <v>ND</v>
      </c>
      <c r="K63" s="22" t="str">
        <f t="shared" si="10"/>
        <v>ND</v>
      </c>
      <c r="L63" s="63" t="s">
        <v>0</v>
      </c>
      <c r="M63" s="55">
        <f t="shared" si="0"/>
        <v>14</v>
      </c>
      <c r="N63" s="22">
        <f t="shared" si="11"/>
        <v>10.113304955504004</v>
      </c>
      <c r="O63" s="22">
        <f t="shared" si="12"/>
        <v>2.8326238876000852E-2</v>
      </c>
      <c r="P63" s="62">
        <v>9.0181227693637958</v>
      </c>
      <c r="Q63" s="55">
        <f t="shared" si="1"/>
        <v>23</v>
      </c>
      <c r="R63" s="53">
        <f t="shared" si="13"/>
        <v>7.6948266130257927</v>
      </c>
      <c r="S63" s="53">
        <f t="shared" si="14"/>
        <v>-0.57629334674355193</v>
      </c>
      <c r="T63" s="56">
        <v>8.0924503571219262</v>
      </c>
      <c r="U63" s="55">
        <f t="shared" si="2"/>
        <v>6</v>
      </c>
      <c r="V63" s="53">
        <f t="shared" si="15"/>
        <v>13.750976103122008</v>
      </c>
      <c r="W63" s="53">
        <f t="shared" si="16"/>
        <v>0.93774402578050198</v>
      </c>
      <c r="X63" s="56">
        <v>11.193086864266903</v>
      </c>
      <c r="Y63" s="3"/>
      <c r="Z63" s="55">
        <f t="shared" si="3"/>
        <v>17</v>
      </c>
      <c r="AA63" s="22">
        <f>IF(AG63="ND","ND",(AG63*$AF$34)+IF(AK63="ND","ND",(AK63*$AJ$34)+IF(AO63="ND","ND",(AO63*$AN$34))))</f>
        <v>9.5407817538475239</v>
      </c>
      <c r="AB63" s="55" t="str">
        <f t="shared" si="4"/>
        <v>ND</v>
      </c>
      <c r="AC63" s="22" t="str">
        <f t="shared" si="17"/>
        <v>ND</v>
      </c>
      <c r="AD63" s="22" t="str">
        <f t="shared" si="18"/>
        <v>ND</v>
      </c>
      <c r="AE63" s="63" t="s">
        <v>0</v>
      </c>
      <c r="AF63" s="55">
        <f t="shared" si="5"/>
        <v>22</v>
      </c>
      <c r="AG63" s="22">
        <f t="shared" si="19"/>
        <v>8.0153423797781773</v>
      </c>
      <c r="AH63" s="22">
        <f t="shared" si="20"/>
        <v>-0.49616440505545584</v>
      </c>
      <c r="AI63" s="62">
        <v>7.0403127560947336</v>
      </c>
      <c r="AJ63" s="55">
        <f t="shared" si="6"/>
        <v>12</v>
      </c>
      <c r="AK63" s="22">
        <f t="shared" si="21"/>
        <v>12.332851785395977</v>
      </c>
      <c r="AL63" s="22">
        <f t="shared" si="22"/>
        <v>0.58321294634899457</v>
      </c>
      <c r="AM63" s="62">
        <v>12.057129338489244</v>
      </c>
      <c r="AN63" s="55">
        <f t="shared" si="23"/>
        <v>14</v>
      </c>
      <c r="AO63" s="53">
        <f t="shared" si="24"/>
        <v>11.45441168098426</v>
      </c>
      <c r="AP63" s="53">
        <f t="shared" si="25"/>
        <v>0.36360292024606483</v>
      </c>
      <c r="AQ63" s="56">
        <v>8.0938347701981446</v>
      </c>
      <c r="AR63" s="3"/>
      <c r="AT63" s="100">
        <v>27</v>
      </c>
      <c r="AU63" s="100">
        <v>-9</v>
      </c>
      <c r="AV63" s="98" t="s">
        <v>74</v>
      </c>
      <c r="AW63" s="99">
        <v>7.9648200643531029</v>
      </c>
      <c r="AX63" s="134">
        <v>0.38</v>
      </c>
      <c r="AY63" s="120">
        <v>26</v>
      </c>
      <c r="AZ63" s="99">
        <v>5.7937163348490843</v>
      </c>
      <c r="BA63" s="120">
        <v>24</v>
      </c>
      <c r="BB63" s="99">
        <v>7.3136907249910141</v>
      </c>
      <c r="BC63" s="120">
        <v>13</v>
      </c>
      <c r="BD63" s="121">
        <v>10.879212894164921</v>
      </c>
      <c r="BE63" s="120">
        <v>26</v>
      </c>
      <c r="BF63" s="99">
        <v>6.4252578170713841</v>
      </c>
      <c r="BI63" s="100">
        <v>27</v>
      </c>
      <c r="BJ63" s="98" t="s">
        <v>103</v>
      </c>
      <c r="BK63" s="99">
        <v>7.466647269442916</v>
      </c>
      <c r="BL63" s="134">
        <v>0.36</v>
      </c>
      <c r="BM63" s="120" t="s">
        <v>0</v>
      </c>
      <c r="BN63" s="99" t="s">
        <v>0</v>
      </c>
      <c r="BO63" s="120">
        <v>21</v>
      </c>
      <c r="BP63" s="99">
        <v>8.2860932182517715</v>
      </c>
      <c r="BQ63" s="120">
        <v>29</v>
      </c>
      <c r="BR63" s="121">
        <v>5.657695561684303</v>
      </c>
      <c r="BS63" s="120">
        <v>17</v>
      </c>
      <c r="BT63" s="99">
        <v>10.94503545154031</v>
      </c>
    </row>
    <row r="64" spans="1:72" x14ac:dyDescent="0.35">
      <c r="A64" t="s">
        <v>53</v>
      </c>
      <c r="B64" t="s">
        <v>52</v>
      </c>
      <c r="C64" t="s">
        <v>3</v>
      </c>
      <c r="D64" t="s">
        <v>3</v>
      </c>
      <c r="E64" t="s">
        <v>3</v>
      </c>
      <c r="F64" s="32"/>
      <c r="G64" s="55">
        <f t="shared" si="7"/>
        <v>15</v>
      </c>
      <c r="H64" s="22">
        <f>IF(N64="ND","ND",(N64*$M$34)+IF(R64="ND","ND",(R64*$Q$34)+IF(V64="ND","ND",(V64*$U$34))))</f>
        <v>9.6331855291952913</v>
      </c>
      <c r="I64" s="55" t="str">
        <f t="shared" si="8"/>
        <v>ND</v>
      </c>
      <c r="J64" s="22" t="str">
        <f t="shared" si="9"/>
        <v>ND</v>
      </c>
      <c r="K64" s="22" t="str">
        <f t="shared" si="10"/>
        <v>ND</v>
      </c>
      <c r="L64" s="63" t="s">
        <v>0</v>
      </c>
      <c r="M64" s="55">
        <f t="shared" si="0"/>
        <v>32</v>
      </c>
      <c r="N64" s="22">
        <f t="shared" si="11"/>
        <v>5.2938163615258027</v>
      </c>
      <c r="O64" s="22">
        <f t="shared" si="12"/>
        <v>-1.1765459096185493</v>
      </c>
      <c r="P64" s="62">
        <v>5.2806734620230831</v>
      </c>
      <c r="Q64" s="55">
        <f t="shared" si="1"/>
        <v>2</v>
      </c>
      <c r="R64" s="53">
        <f t="shared" si="13"/>
        <v>19.174374049468668</v>
      </c>
      <c r="S64" s="53">
        <f t="shared" si="14"/>
        <v>2.2935935123671665</v>
      </c>
      <c r="T64" s="56">
        <v>17.242822142670132</v>
      </c>
      <c r="U64" s="55">
        <f t="shared" si="2"/>
        <v>23</v>
      </c>
      <c r="V64" s="53">
        <f t="shared" si="15"/>
        <v>7.6424280196564993</v>
      </c>
      <c r="W64" s="53">
        <f t="shared" si="16"/>
        <v>-0.58939299508587506</v>
      </c>
      <c r="X64" s="56">
        <v>7.4907759673115999</v>
      </c>
      <c r="Y64" s="3"/>
      <c r="Z64" s="55">
        <f t="shared" si="3"/>
        <v>19</v>
      </c>
      <c r="AA64" s="22">
        <f>IF(AG64="ND","ND",(AG64*$AF$34)+IF(AK64="ND","ND",(AK64*$AJ$34)+IF(AO64="ND","ND",(AO64*$AN$34))))</f>
        <v>9.1920834478769073</v>
      </c>
      <c r="AB64" s="55" t="str">
        <f t="shared" si="4"/>
        <v>ND</v>
      </c>
      <c r="AC64" s="22" t="str">
        <f t="shared" si="17"/>
        <v>ND</v>
      </c>
      <c r="AD64" s="22" t="str">
        <f t="shared" si="18"/>
        <v>ND</v>
      </c>
      <c r="AE64" s="63" t="s">
        <v>0</v>
      </c>
      <c r="AF64" s="55">
        <f t="shared" si="5"/>
        <v>31</v>
      </c>
      <c r="AG64" s="22">
        <f t="shared" si="19"/>
        <v>5.8303598541247021</v>
      </c>
      <c r="AH64" s="22">
        <f t="shared" si="20"/>
        <v>-1.0424100364688245</v>
      </c>
      <c r="AI64" s="62">
        <v>5.0566277345595489</v>
      </c>
      <c r="AJ64" s="55">
        <f t="shared" si="6"/>
        <v>4</v>
      </c>
      <c r="AK64" s="22">
        <f t="shared" si="21"/>
        <v>14.67339079816232</v>
      </c>
      <c r="AL64" s="22">
        <f t="shared" si="22"/>
        <v>1.1683476995405802</v>
      </c>
      <c r="AM64" s="62">
        <v>14.220350161978104</v>
      </c>
      <c r="AN64" s="55">
        <f t="shared" si="23"/>
        <v>20</v>
      </c>
      <c r="AO64" s="53">
        <f t="shared" si="24"/>
        <v>10.136527507302675</v>
      </c>
      <c r="AP64" s="53">
        <f t="shared" si="25"/>
        <v>3.4131876825668983E-2</v>
      </c>
      <c r="AQ64" s="56">
        <v>7.3964966074833658</v>
      </c>
      <c r="AR64" s="3"/>
      <c r="AT64" s="100">
        <v>28</v>
      </c>
      <c r="AU64" s="100">
        <v>-4</v>
      </c>
      <c r="AV64" s="98" t="s">
        <v>61</v>
      </c>
      <c r="AW64" s="99">
        <v>7.7471781228666892</v>
      </c>
      <c r="AX64" s="134">
        <v>0.36</v>
      </c>
      <c r="AY64" s="120">
        <v>12</v>
      </c>
      <c r="AZ64" s="99">
        <v>10.577616071472063</v>
      </c>
      <c r="BA64" s="120">
        <v>31</v>
      </c>
      <c r="BB64" s="99">
        <v>5.4811764021865796</v>
      </c>
      <c r="BC64" s="120">
        <v>30</v>
      </c>
      <c r="BD64" s="121">
        <v>6.0463800815333837</v>
      </c>
      <c r="BE64" s="120">
        <v>16</v>
      </c>
      <c r="BF64" s="99">
        <v>10.770498568678311</v>
      </c>
      <c r="BI64" s="100">
        <v>28</v>
      </c>
      <c r="BJ64" s="98" t="s">
        <v>66</v>
      </c>
      <c r="BK64" s="99">
        <v>7.0553568052802795</v>
      </c>
      <c r="BL64" s="134">
        <v>0.26</v>
      </c>
      <c r="BM64" s="120" t="s">
        <v>0</v>
      </c>
      <c r="BN64" s="99" t="s">
        <v>0</v>
      </c>
      <c r="BO64" s="120">
        <v>22</v>
      </c>
      <c r="BP64" s="99">
        <v>8.0153423797781773</v>
      </c>
      <c r="BQ64" s="120">
        <v>18</v>
      </c>
      <c r="BR64" s="121">
        <v>8.233030119806438</v>
      </c>
      <c r="BS64" s="120">
        <v>26</v>
      </c>
      <c r="BT64" s="99">
        <v>7.2694835180163206</v>
      </c>
    </row>
    <row r="65" spans="1:72" x14ac:dyDescent="0.35">
      <c r="A65" t="s">
        <v>51</v>
      </c>
      <c r="B65" t="s">
        <v>50</v>
      </c>
      <c r="C65" t="s">
        <v>3</v>
      </c>
      <c r="D65" t="s">
        <v>3</v>
      </c>
      <c r="E65" t="s">
        <v>3</v>
      </c>
      <c r="F65" s="32"/>
      <c r="G65" s="55">
        <f t="shared" si="7"/>
        <v>26</v>
      </c>
      <c r="H65" s="22">
        <f>IF(J65="ND","ND",(J65*$I$34)+IF(N65="ND","ND",(N65*$M$34)+IF(R65="ND","ND",(R65*$Q$34)+IF(V65="ND","ND",(V65*$U$34)))))</f>
        <v>8.0337279791890808</v>
      </c>
      <c r="I65" s="55">
        <f t="shared" si="8"/>
        <v>17</v>
      </c>
      <c r="J65" s="22">
        <f t="shared" si="9"/>
        <v>7.3044610614463137</v>
      </c>
      <c r="K65" s="22">
        <f t="shared" si="10"/>
        <v>-0.67388473463842158</v>
      </c>
      <c r="L65" s="62">
        <v>4.6535475194059348</v>
      </c>
      <c r="M65" s="55">
        <f t="shared" si="0"/>
        <v>18</v>
      </c>
      <c r="N65" s="22">
        <f t="shared" si="11"/>
        <v>8.9622812664257197</v>
      </c>
      <c r="O65" s="22">
        <f t="shared" si="12"/>
        <v>-0.25942968339357031</v>
      </c>
      <c r="P65" s="62">
        <v>8.1255192066427497</v>
      </c>
      <c r="Q65" s="55">
        <f t="shared" si="1"/>
        <v>22</v>
      </c>
      <c r="R65" s="53">
        <f t="shared" si="13"/>
        <v>7.915311243545295</v>
      </c>
      <c r="S65" s="53">
        <f t="shared" si="14"/>
        <v>-0.52117218911367613</v>
      </c>
      <c r="T65" s="56">
        <v>8.2681991271342259</v>
      </c>
      <c r="U65" s="55">
        <f t="shared" si="2"/>
        <v>24</v>
      </c>
      <c r="V65" s="53">
        <f t="shared" si="15"/>
        <v>7.4666804001771503</v>
      </c>
      <c r="W65" s="53">
        <f t="shared" si="16"/>
        <v>-0.63332989995571254</v>
      </c>
      <c r="X65" s="56">
        <v>7.3842576395810582</v>
      </c>
      <c r="Y65" s="3"/>
      <c r="Z65" s="55">
        <f t="shared" si="3"/>
        <v>21</v>
      </c>
      <c r="AA65" s="22">
        <f>IF(AC65="ND","ND",(AC65*$AB$34)+IF(AG65="ND","ND",(AG65*$AF$34)+IF(AK65="ND","ND",(AK65*$AJ$34)+IF(AO65="ND","ND",(AO65*$AN$34)))))</f>
        <v>8.621289167464111</v>
      </c>
      <c r="AB65" s="55">
        <f t="shared" si="4"/>
        <v>17</v>
      </c>
      <c r="AC65" s="22">
        <f t="shared" si="17"/>
        <v>5.231661196752623</v>
      </c>
      <c r="AD65" s="22">
        <f t="shared" si="18"/>
        <v>-1.1920847008118443</v>
      </c>
      <c r="AE65" s="63">
        <v>6.5121686661583826</v>
      </c>
      <c r="AF65" s="55">
        <f t="shared" si="5"/>
        <v>15</v>
      </c>
      <c r="AG65" s="22">
        <f t="shared" si="19"/>
        <v>9.7096768563138305</v>
      </c>
      <c r="AH65" s="22">
        <f t="shared" si="20"/>
        <v>-7.2580785921542171E-2</v>
      </c>
      <c r="AI65" s="62">
        <v>8.5785520248821285</v>
      </c>
      <c r="AJ65" s="55">
        <f t="shared" si="6"/>
        <v>21</v>
      </c>
      <c r="AK65" s="22">
        <f t="shared" si="21"/>
        <v>8.1258425022996601</v>
      </c>
      <c r="AL65" s="22">
        <f t="shared" si="22"/>
        <v>-0.46853937442508514</v>
      </c>
      <c r="AM65" s="62">
        <v>8.1688411979516662</v>
      </c>
      <c r="AN65" s="55">
        <f t="shared" si="23"/>
        <v>22</v>
      </c>
      <c r="AO65" s="53">
        <f t="shared" si="24"/>
        <v>9.1582241340160095</v>
      </c>
      <c r="AP65" s="53">
        <f t="shared" si="25"/>
        <v>-0.2104439664959975</v>
      </c>
      <c r="AQ65" s="56">
        <v>6.8788424080254522</v>
      </c>
      <c r="AR65" s="3"/>
      <c r="AT65" s="100">
        <v>29</v>
      </c>
      <c r="AU65" s="100">
        <v>1</v>
      </c>
      <c r="AV65" s="98" t="s">
        <v>99</v>
      </c>
      <c r="AW65" s="99">
        <v>7.7408011419625193</v>
      </c>
      <c r="AX65" s="134">
        <v>0.34</v>
      </c>
      <c r="AY65" s="120">
        <v>22</v>
      </c>
      <c r="AZ65" s="99">
        <v>6.302952007688658</v>
      </c>
      <c r="BA65" s="120">
        <v>28</v>
      </c>
      <c r="BB65" s="99">
        <v>5.5832801403983927</v>
      </c>
      <c r="BC65" s="120">
        <v>34</v>
      </c>
      <c r="BD65" s="121">
        <v>4.7777622912027482</v>
      </c>
      <c r="BE65" s="120">
        <v>9</v>
      </c>
      <c r="BF65" s="99">
        <v>13.340644039044371</v>
      </c>
      <c r="BI65" s="100">
        <v>29</v>
      </c>
      <c r="BJ65" s="98" t="s">
        <v>68</v>
      </c>
      <c r="BK65" s="99">
        <v>6.8780964004439795</v>
      </c>
      <c r="BL65" s="134">
        <v>0.4</v>
      </c>
      <c r="BM65" s="120" t="s">
        <v>0</v>
      </c>
      <c r="BN65" s="99" t="s">
        <v>0</v>
      </c>
      <c r="BO65" s="120">
        <v>22</v>
      </c>
      <c r="BP65" s="99">
        <v>8.0153423797781773</v>
      </c>
      <c r="BQ65" s="120">
        <v>20</v>
      </c>
      <c r="BR65" s="121">
        <v>8.1614682709208601</v>
      </c>
      <c r="BS65" s="120">
        <v>27</v>
      </c>
      <c r="BT65" s="99">
        <v>6.7501773507808958</v>
      </c>
    </row>
    <row r="66" spans="1:72" x14ac:dyDescent="0.35">
      <c r="A66" t="s">
        <v>49</v>
      </c>
      <c r="B66" t="s">
        <v>48</v>
      </c>
      <c r="C66" t="s">
        <v>3</v>
      </c>
      <c r="D66" t="s">
        <v>3</v>
      </c>
      <c r="E66" t="s">
        <v>3</v>
      </c>
      <c r="F66" t="s">
        <v>3</v>
      </c>
      <c r="G66" s="55">
        <f t="shared" si="7"/>
        <v>2</v>
      </c>
      <c r="H66" s="22">
        <f>IF(J66="ND","ND",(J66*$I$34)+IF(N66="ND","ND",(N66*$M$34)+IF(R66="ND","ND",(R66*$Q$34)+IF(V66="ND","ND",(V66*$U$34)))))</f>
        <v>14.007997675933202</v>
      </c>
      <c r="I66" s="55">
        <f t="shared" si="8"/>
        <v>7</v>
      </c>
      <c r="J66" s="22">
        <f t="shared" si="9"/>
        <v>13.519170069998069</v>
      </c>
      <c r="K66" s="22">
        <f t="shared" si="10"/>
        <v>0.87979251749951715</v>
      </c>
      <c r="L66" s="62">
        <v>11.147764358306418</v>
      </c>
      <c r="M66" s="55">
        <f t="shared" si="0"/>
        <v>1</v>
      </c>
      <c r="N66" s="22">
        <f t="shared" si="11"/>
        <v>20</v>
      </c>
      <c r="O66" s="22">
        <f t="shared" si="12"/>
        <v>2.6668914262705865</v>
      </c>
      <c r="P66" s="62">
        <v>17.202811613174195</v>
      </c>
      <c r="Q66" s="55">
        <f t="shared" si="1"/>
        <v>11</v>
      </c>
      <c r="R66" s="53">
        <f t="shared" si="13"/>
        <v>11.850535062986483</v>
      </c>
      <c r="S66" s="53">
        <f t="shared" si="14"/>
        <v>0.46263376574662068</v>
      </c>
      <c r="T66" s="56">
        <v>11.404974440498826</v>
      </c>
      <c r="U66" s="55">
        <f t="shared" si="2"/>
        <v>17</v>
      </c>
      <c r="V66" s="53">
        <f t="shared" si="15"/>
        <v>10.336400500124835</v>
      </c>
      <c r="W66" s="53">
        <f t="shared" si="16"/>
        <v>8.4100125031208658E-2</v>
      </c>
      <c r="X66" s="56">
        <v>9.1235573638488283</v>
      </c>
      <c r="Y66" s="65"/>
      <c r="Z66" s="55">
        <f t="shared" si="3"/>
        <v>6</v>
      </c>
      <c r="AA66" s="22">
        <f>IF(AC66="ND","ND",(AC66*$AB$34)+IF(AG66="ND","ND",(AG66*$AF$34)+IF(AK66="ND","ND",(AK66*$AJ$34)+IF(AO66="ND","ND",(AO66*$AN$34)))))</f>
        <v>12.115603347778093</v>
      </c>
      <c r="AB66" s="55">
        <f t="shared" si="4"/>
        <v>8</v>
      </c>
      <c r="AC66" s="22">
        <f t="shared" si="17"/>
        <v>9.8980876429393785</v>
      </c>
      <c r="AD66" s="22">
        <f t="shared" si="18"/>
        <v>-2.5478089265155442E-2</v>
      </c>
      <c r="AE66" s="62">
        <v>9.6673430391849369</v>
      </c>
      <c r="AF66" s="55">
        <f t="shared" si="5"/>
        <v>5</v>
      </c>
      <c r="AG66" s="22">
        <f t="shared" si="19"/>
        <v>14.003624038072248</v>
      </c>
      <c r="AH66" s="22">
        <f t="shared" si="20"/>
        <v>1.000906009518062</v>
      </c>
      <c r="AI66" s="62">
        <v>12.476907552997812</v>
      </c>
      <c r="AJ66" s="55">
        <f t="shared" si="6"/>
        <v>14</v>
      </c>
      <c r="AK66" s="22">
        <f t="shared" si="21"/>
        <v>11.242290215359729</v>
      </c>
      <c r="AL66" s="22">
        <f t="shared" si="22"/>
        <v>0.31057255383993232</v>
      </c>
      <c r="AM66" s="62">
        <v>11.049188225467244</v>
      </c>
      <c r="AN66" s="55">
        <f t="shared" si="23"/>
        <v>11</v>
      </c>
      <c r="AO66" s="53">
        <f t="shared" si="24"/>
        <v>11.840067691515209</v>
      </c>
      <c r="AP66" s="53">
        <f t="shared" si="25"/>
        <v>0.46001692287880214</v>
      </c>
      <c r="AQ66" s="56">
        <v>8.2978987230053818</v>
      </c>
      <c r="AR66" s="65"/>
      <c r="AT66" s="100">
        <v>30</v>
      </c>
      <c r="AU66" s="100">
        <v>-14</v>
      </c>
      <c r="AV66" s="98" t="s">
        <v>76</v>
      </c>
      <c r="AW66" s="99">
        <v>7.1899890613655755</v>
      </c>
      <c r="AX66" s="134">
        <v>0.34</v>
      </c>
      <c r="AY66" s="120">
        <v>8</v>
      </c>
      <c r="AZ66" s="99">
        <v>11.96584072539452</v>
      </c>
      <c r="BA66" s="120">
        <v>16</v>
      </c>
      <c r="BB66" s="99">
        <v>9.7761618363992593</v>
      </c>
      <c r="BC66" s="120">
        <v>33</v>
      </c>
      <c r="BD66" s="121">
        <v>5.2840103392835083</v>
      </c>
      <c r="BE66" s="120">
        <v>28</v>
      </c>
      <c r="BF66" s="99">
        <v>4.9178444537376409</v>
      </c>
      <c r="BI66" s="100">
        <v>30</v>
      </c>
      <c r="BJ66" s="98" t="s">
        <v>99</v>
      </c>
      <c r="BK66" s="99">
        <v>6.331047584742441</v>
      </c>
      <c r="BL66" s="134">
        <v>0.4</v>
      </c>
      <c r="BM66" s="120" t="s">
        <v>0</v>
      </c>
      <c r="BN66" s="99" t="s">
        <v>0</v>
      </c>
      <c r="BO66" s="120">
        <v>29</v>
      </c>
      <c r="BP66" s="99">
        <v>5.833260546445401</v>
      </c>
      <c r="BQ66" s="120">
        <v>33</v>
      </c>
      <c r="BR66" s="121">
        <v>5.0756840089523161</v>
      </c>
      <c r="BS66" s="120">
        <v>19</v>
      </c>
      <c r="BT66" s="99">
        <v>10.194547393743754</v>
      </c>
    </row>
    <row r="67" spans="1:72" x14ac:dyDescent="0.35">
      <c r="A67" t="s">
        <v>47</v>
      </c>
      <c r="B67" t="s">
        <v>46</v>
      </c>
      <c r="C67" t="s">
        <v>3</v>
      </c>
      <c r="E67" t="s">
        <v>3</v>
      </c>
      <c r="F67" s="32"/>
      <c r="G67" s="55">
        <f t="shared" si="7"/>
        <v>3</v>
      </c>
      <c r="H67" s="22">
        <f>IF(J67="ND","ND",(J67*$I$34)+IF(N67="ND","ND",(N67*$M$34)+IF(R67="ND","ND",(R67*$Q$34)+IF(V67="ND","ND",(V67*$U$34)))))</f>
        <v>13.982213450139049</v>
      </c>
      <c r="I67" s="55">
        <f t="shared" si="8"/>
        <v>11</v>
      </c>
      <c r="J67" s="22">
        <f t="shared" si="9"/>
        <v>11.047154759335839</v>
      </c>
      <c r="K67" s="22">
        <f t="shared" si="10"/>
        <v>0.26178868983395998</v>
      </c>
      <c r="L67" s="62">
        <v>8.5645696448561814</v>
      </c>
      <c r="M67" s="55">
        <f t="shared" si="0"/>
        <v>5</v>
      </c>
      <c r="N67" s="22">
        <f t="shared" si="11"/>
        <v>15.499169359876989</v>
      </c>
      <c r="O67" s="22">
        <f t="shared" si="12"/>
        <v>1.3747923399692472</v>
      </c>
      <c r="P67" s="62">
        <v>13.194788985091717</v>
      </c>
      <c r="Q67" s="55">
        <f t="shared" si="1"/>
        <v>10</v>
      </c>
      <c r="R67" s="53">
        <f t="shared" si="13"/>
        <v>12.097242474118552</v>
      </c>
      <c r="S67" s="53">
        <f t="shared" si="14"/>
        <v>0.52431061852963812</v>
      </c>
      <c r="T67" s="56">
        <v>11.601625444957591</v>
      </c>
      <c r="U67" s="55">
        <f t="shared" si="2"/>
        <v>4</v>
      </c>
      <c r="V67" s="53">
        <f t="shared" si="15"/>
        <v>15.328581413356011</v>
      </c>
      <c r="W67" s="53">
        <f t="shared" si="16"/>
        <v>1.3321453533390026</v>
      </c>
      <c r="X67" s="56">
        <v>12.149252756941729</v>
      </c>
      <c r="Y67" s="3"/>
      <c r="Z67" s="55">
        <f t="shared" si="3"/>
        <v>2</v>
      </c>
      <c r="AA67" s="22">
        <f>IF(AC67="ND","ND",(AC67*$AB$34)+IF(AG67="ND","ND",(AG67*$AF$34)+IF(AK67="ND","ND",(AK67*$AJ$34)+IF(AO67="ND","ND",(AO67*$AN$34)))))</f>
        <v>13.247909369077222</v>
      </c>
      <c r="AB67" s="55">
        <f t="shared" si="4"/>
        <v>5</v>
      </c>
      <c r="AC67" s="22">
        <f t="shared" si="17"/>
        <v>10.495574340104785</v>
      </c>
      <c r="AD67" s="22">
        <f t="shared" si="18"/>
        <v>0.12389358502619632</v>
      </c>
      <c r="AE67" s="62">
        <v>10.071329845118859</v>
      </c>
      <c r="AF67" s="55">
        <f t="shared" si="5"/>
        <v>17</v>
      </c>
      <c r="AG67" s="22">
        <f t="shared" si="19"/>
        <v>8.9893602512445199</v>
      </c>
      <c r="AH67" s="22">
        <f t="shared" si="20"/>
        <v>-0.25265993718886992</v>
      </c>
      <c r="AI67" s="62">
        <v>7.9245965614114429</v>
      </c>
      <c r="AJ67" s="55">
        <f t="shared" si="6"/>
        <v>6</v>
      </c>
      <c r="AK67" s="22">
        <f t="shared" si="21"/>
        <v>13.899884562523603</v>
      </c>
      <c r="AL67" s="22">
        <f t="shared" si="22"/>
        <v>0.97497114063090062</v>
      </c>
      <c r="AM67" s="62">
        <v>13.505444412958145</v>
      </c>
      <c r="AN67" s="55">
        <f t="shared" si="23"/>
        <v>1</v>
      </c>
      <c r="AO67" s="53">
        <f t="shared" si="24"/>
        <v>17.771928303121022</v>
      </c>
      <c r="AP67" s="53">
        <f t="shared" si="25"/>
        <v>1.9429820757802558</v>
      </c>
      <c r="AQ67" s="56">
        <v>11.436651629356614</v>
      </c>
      <c r="AR67" s="3"/>
      <c r="AT67" s="100">
        <v>31</v>
      </c>
      <c r="AU67" s="100">
        <v>2</v>
      </c>
      <c r="AV67" s="98" t="s">
        <v>97</v>
      </c>
      <c r="AW67" s="99">
        <v>6.9828396431198065</v>
      </c>
      <c r="AX67" s="134">
        <v>0.32</v>
      </c>
      <c r="AY67" s="120">
        <v>24</v>
      </c>
      <c r="AZ67" s="99">
        <v>6.034482480454221</v>
      </c>
      <c r="BA67" s="120">
        <v>13</v>
      </c>
      <c r="BB67" s="99">
        <v>10.717484662238753</v>
      </c>
      <c r="BC67" s="120">
        <v>21</v>
      </c>
      <c r="BD67" s="121">
        <v>8.1441355353670115</v>
      </c>
      <c r="BE67" s="120">
        <v>32</v>
      </c>
      <c r="BF67" s="99">
        <v>2.4030177859755177</v>
      </c>
      <c r="BI67" s="100">
        <v>31</v>
      </c>
      <c r="BJ67" s="98" t="s">
        <v>83</v>
      </c>
      <c r="BK67" s="99">
        <v>5.4558802586945641</v>
      </c>
      <c r="BL67" s="134">
        <v>0.4</v>
      </c>
      <c r="BM67" s="120" t="s">
        <v>0</v>
      </c>
      <c r="BN67" s="99" t="s">
        <v>0</v>
      </c>
      <c r="BO67" s="120">
        <v>31</v>
      </c>
      <c r="BP67" s="99">
        <v>5.8303598541247021</v>
      </c>
      <c r="BQ67" s="120">
        <v>28</v>
      </c>
      <c r="BR67" s="121">
        <v>5.7984524077202266</v>
      </c>
      <c r="BS67" s="120">
        <v>28</v>
      </c>
      <c r="BT67" s="99">
        <v>6.5574552671369517</v>
      </c>
    </row>
    <row r="68" spans="1:72" x14ac:dyDescent="0.35">
      <c r="A68" t="s">
        <v>45</v>
      </c>
      <c r="B68" t="s">
        <v>44</v>
      </c>
      <c r="C68" t="s">
        <v>3</v>
      </c>
      <c r="E68" t="s">
        <v>3</v>
      </c>
      <c r="G68" s="55">
        <f t="shared" si="7"/>
        <v>34</v>
      </c>
      <c r="H68" s="22">
        <f>IF(N68="ND","ND",(N68*$M$34)+IF(R68="ND","ND",(R68*$Q$34)+IF(V68="ND","ND",(V68*$U$34))))</f>
        <v>4.7447082048792373</v>
      </c>
      <c r="I68" s="55" t="str">
        <f t="shared" si="8"/>
        <v>ND</v>
      </c>
      <c r="J68" s="22" t="str">
        <f t="shared" si="9"/>
        <v>ND</v>
      </c>
      <c r="K68" s="22" t="str">
        <f t="shared" si="10"/>
        <v>ND</v>
      </c>
      <c r="L68" s="63" t="s">
        <v>0</v>
      </c>
      <c r="M68" s="55">
        <f t="shared" si="0"/>
        <v>33</v>
      </c>
      <c r="N68" s="22">
        <f t="shared" si="11"/>
        <v>4.9712881754431262</v>
      </c>
      <c r="O68" s="22">
        <f t="shared" si="12"/>
        <v>-1.2571779561392185</v>
      </c>
      <c r="P68" s="62">
        <v>5.0305571432130947</v>
      </c>
      <c r="Q68" s="55">
        <f t="shared" si="1"/>
        <v>28</v>
      </c>
      <c r="R68" s="53">
        <f t="shared" si="13"/>
        <v>6.6384231844159691</v>
      </c>
      <c r="S68" s="53">
        <f t="shared" si="14"/>
        <v>-0.84039420389600772</v>
      </c>
      <c r="T68" s="56">
        <v>7.2503889273637654</v>
      </c>
      <c r="U68" s="55">
        <f t="shared" si="2"/>
        <v>29</v>
      </c>
      <c r="V68" s="53">
        <f t="shared" si="15"/>
        <v>4.2059826564050304</v>
      </c>
      <c r="W68" s="53">
        <f t="shared" si="16"/>
        <v>-1.4485043358987424</v>
      </c>
      <c r="X68" s="56">
        <v>5.4079914919638128</v>
      </c>
      <c r="Y68" s="3"/>
      <c r="Z68" s="55">
        <f t="shared" si="3"/>
        <v>34</v>
      </c>
      <c r="AA68" s="22">
        <f>IF(AG68="ND","ND",(AG68*$AF$34)+IF(AK68="ND","ND",(AK68*$AJ$34)+IF(AO68="ND","ND",(AO68*$AN$34))))</f>
        <v>4.8218920073199349</v>
      </c>
      <c r="AB68" s="55" t="str">
        <f t="shared" si="4"/>
        <v>ND</v>
      </c>
      <c r="AC68" s="22" t="str">
        <f t="shared" si="17"/>
        <v>ND</v>
      </c>
      <c r="AD68" s="22" t="str">
        <f t="shared" si="18"/>
        <v>ND</v>
      </c>
      <c r="AE68" s="63" t="s">
        <v>0</v>
      </c>
      <c r="AF68" s="55">
        <f t="shared" si="5"/>
        <v>30</v>
      </c>
      <c r="AG68" s="22">
        <f t="shared" si="19"/>
        <v>5.8323098971369758</v>
      </c>
      <c r="AH68" s="22">
        <f t="shared" si="20"/>
        <v>-1.0419225257157561</v>
      </c>
      <c r="AI68" s="62">
        <v>5.0583981245143335</v>
      </c>
      <c r="AJ68" s="55">
        <f t="shared" si="6"/>
        <v>27</v>
      </c>
      <c r="AK68" s="22">
        <f t="shared" si="21"/>
        <v>6.1402078137198544</v>
      </c>
      <c r="AL68" s="22">
        <f t="shared" si="22"/>
        <v>-0.96494804657003652</v>
      </c>
      <c r="AM68" s="62">
        <v>6.3336373057076951</v>
      </c>
      <c r="AN68" s="55">
        <f t="shared" si="23"/>
        <v>31</v>
      </c>
      <c r="AO68" s="53">
        <f t="shared" si="24"/>
        <v>4.1004556468762878</v>
      </c>
      <c r="AP68" s="53">
        <f t="shared" si="25"/>
        <v>-1.474886088280928</v>
      </c>
      <c r="AQ68" s="56">
        <v>4.2026019199058346</v>
      </c>
      <c r="AR68" s="3"/>
      <c r="AT68" s="100">
        <v>32</v>
      </c>
      <c r="AU68" s="100">
        <v>-7</v>
      </c>
      <c r="AV68" s="98" t="s">
        <v>91</v>
      </c>
      <c r="AW68" s="99">
        <v>6.3930968587529762</v>
      </c>
      <c r="AX68" s="134">
        <v>0.22</v>
      </c>
      <c r="AY68" s="120">
        <v>23</v>
      </c>
      <c r="AZ68" s="99">
        <v>6.0470322047745126</v>
      </c>
      <c r="BA68" s="120">
        <v>27</v>
      </c>
      <c r="BB68" s="99">
        <v>6.0460165330341757</v>
      </c>
      <c r="BC68" s="120">
        <v>7</v>
      </c>
      <c r="BD68" s="121">
        <v>13.248628927884242</v>
      </c>
      <c r="BE68" s="120" t="s">
        <v>0</v>
      </c>
      <c r="BF68" s="99" t="s">
        <v>0</v>
      </c>
      <c r="BI68" s="100">
        <v>32</v>
      </c>
      <c r="BJ68" s="98" t="s">
        <v>79</v>
      </c>
      <c r="BK68" s="99">
        <v>5.2883210746366958</v>
      </c>
      <c r="BL68" s="134">
        <v>0.32</v>
      </c>
      <c r="BM68" s="120" t="s">
        <v>0</v>
      </c>
      <c r="BN68" s="99" t="s">
        <v>0</v>
      </c>
      <c r="BO68" s="120">
        <v>10</v>
      </c>
      <c r="BP68" s="99">
        <v>12.038915458861329</v>
      </c>
      <c r="BQ68" s="120">
        <v>30</v>
      </c>
      <c r="BR68" s="121">
        <v>5.5888214565943244</v>
      </c>
      <c r="BS68" s="120">
        <v>33</v>
      </c>
      <c r="BT68" s="99">
        <v>0</v>
      </c>
    </row>
    <row r="69" spans="1:72" x14ac:dyDescent="0.35">
      <c r="A69" t="s">
        <v>43</v>
      </c>
      <c r="B69" t="s">
        <v>42</v>
      </c>
      <c r="C69" t="s">
        <v>3</v>
      </c>
      <c r="D69" t="s">
        <v>3</v>
      </c>
      <c r="E69" t="s">
        <v>3</v>
      </c>
      <c r="F69" t="s">
        <v>3</v>
      </c>
      <c r="G69" s="55">
        <f t="shared" si="7"/>
        <v>6</v>
      </c>
      <c r="H69" s="22">
        <f>IF(J69="ND","ND",(J69*$I$34)+IF(N69="ND","ND",(N69*$M$34)+IF(R69="ND","ND",(R69*$Q$34)+IF(V69="ND","ND",(V69*$U$34)))))</f>
        <v>11.983019121893193</v>
      </c>
      <c r="I69" s="55">
        <f t="shared" si="8"/>
        <v>4</v>
      </c>
      <c r="J69" s="22">
        <f t="shared" si="9"/>
        <v>16.644232862242667</v>
      </c>
      <c r="K69" s="22">
        <f t="shared" si="10"/>
        <v>1.6610582155606672</v>
      </c>
      <c r="L69" s="62">
        <v>14.413377499660184</v>
      </c>
      <c r="M69" s="55">
        <f t="shared" si="0"/>
        <v>6</v>
      </c>
      <c r="N69" s="22">
        <f t="shared" si="11"/>
        <v>14.508241731552076</v>
      </c>
      <c r="O69" s="22">
        <f t="shared" si="12"/>
        <v>1.1270604328880192</v>
      </c>
      <c r="P69" s="62">
        <v>12.426337788270715</v>
      </c>
      <c r="Q69" s="55">
        <f t="shared" si="1"/>
        <v>25</v>
      </c>
      <c r="R69" s="53">
        <f t="shared" si="13"/>
        <v>7.1747410315867208</v>
      </c>
      <c r="S69" s="53">
        <f t="shared" si="14"/>
        <v>-0.70631474210331979</v>
      </c>
      <c r="T69" s="56">
        <v>7.6778890290888446</v>
      </c>
      <c r="U69" s="55">
        <f t="shared" si="2"/>
        <v>10</v>
      </c>
      <c r="V69" s="53">
        <f t="shared" si="15"/>
        <v>12.712336689090961</v>
      </c>
      <c r="W69" s="53">
        <f t="shared" si="16"/>
        <v>0.67808417227274043</v>
      </c>
      <c r="X69" s="56">
        <v>10.563581134258332</v>
      </c>
      <c r="Y69" s="3"/>
      <c r="Z69" s="55">
        <f t="shared" si="3"/>
        <v>8</v>
      </c>
      <c r="AA69" s="22">
        <f>IF(AC69="ND","ND",(AC69*$AB$34)+IF(AG69="ND","ND",(AG69*$AF$34)+IF(AK69="ND","ND",(AK69*$AJ$34)+IF(AO69="ND","ND",(AO69*$AN$34)))))</f>
        <v>11.454697825218258</v>
      </c>
      <c r="AB69" s="55">
        <f t="shared" si="4"/>
        <v>11</v>
      </c>
      <c r="AC69" s="22">
        <f t="shared" si="17"/>
        <v>8.6573618214348294</v>
      </c>
      <c r="AD69" s="22">
        <f t="shared" si="18"/>
        <v>-0.33565954464129283</v>
      </c>
      <c r="AE69" s="62">
        <v>8.8284342165327683</v>
      </c>
      <c r="AF69" s="55">
        <f t="shared" si="5"/>
        <v>3</v>
      </c>
      <c r="AG69" s="22">
        <f t="shared" si="19"/>
        <v>16.466620886233873</v>
      </c>
      <c r="AH69" s="22">
        <f t="shared" si="20"/>
        <v>1.616655221558468</v>
      </c>
      <c r="AI69" s="62">
        <v>14.712994065554867</v>
      </c>
      <c r="AJ69" s="55">
        <f t="shared" si="6"/>
        <v>24</v>
      </c>
      <c r="AK69" s="22">
        <f t="shared" si="21"/>
        <v>7.4917941571720821</v>
      </c>
      <c r="AL69" s="22">
        <f t="shared" si="22"/>
        <v>-0.62705146070697948</v>
      </c>
      <c r="AM69" s="62">
        <v>7.5828280720018819</v>
      </c>
      <c r="AN69" s="55">
        <f t="shared" si="23"/>
        <v>15</v>
      </c>
      <c r="AO69" s="53">
        <f t="shared" si="24"/>
        <v>11.338123766843292</v>
      </c>
      <c r="AP69" s="53">
        <f t="shared" si="25"/>
        <v>0.33453094171082304</v>
      </c>
      <c r="AQ69" s="56">
        <v>8.0323028070617628</v>
      </c>
      <c r="AR69" s="3"/>
      <c r="AT69" s="100">
        <v>33</v>
      </c>
      <c r="AU69" s="100">
        <v>-1</v>
      </c>
      <c r="AV69" s="98" t="s">
        <v>79</v>
      </c>
      <c r="AW69" s="99">
        <v>5.7157825317222075</v>
      </c>
      <c r="AX69" s="134">
        <v>0.32</v>
      </c>
      <c r="AY69" s="120">
        <v>27</v>
      </c>
      <c r="AZ69" s="99">
        <v>5.5437899242440798</v>
      </c>
      <c r="BA69" s="120">
        <v>17</v>
      </c>
      <c r="BB69" s="99">
        <v>9.551419858979262</v>
      </c>
      <c r="BC69" s="120">
        <v>32</v>
      </c>
      <c r="BD69" s="121">
        <v>5.635206319860032</v>
      </c>
      <c r="BE69" s="120">
        <v>33</v>
      </c>
      <c r="BF69" s="99">
        <v>2.0180522854867053</v>
      </c>
      <c r="BI69" s="100">
        <v>33</v>
      </c>
      <c r="BJ69" s="98" t="s">
        <v>97</v>
      </c>
      <c r="BK69" s="99">
        <v>5.1855386185427585</v>
      </c>
      <c r="BL69" s="134">
        <v>0.4</v>
      </c>
      <c r="BM69" s="120" t="s">
        <v>0</v>
      </c>
      <c r="BN69" s="99" t="s">
        <v>0</v>
      </c>
      <c r="BO69" s="120">
        <v>18</v>
      </c>
      <c r="BP69" s="99">
        <v>8.9226436990373337</v>
      </c>
      <c r="BQ69" s="120">
        <v>19</v>
      </c>
      <c r="BR69" s="121">
        <v>8.198040661559137</v>
      </c>
      <c r="BS69" s="120">
        <v>32</v>
      </c>
      <c r="BT69" s="99">
        <v>0.16444436787939232</v>
      </c>
    </row>
    <row r="70" spans="1:72" x14ac:dyDescent="0.35">
      <c r="A70" t="s">
        <v>41</v>
      </c>
      <c r="B70" t="s">
        <v>40</v>
      </c>
      <c r="C70" t="s">
        <v>3</v>
      </c>
      <c r="E70" t="s">
        <v>3</v>
      </c>
      <c r="F70" t="s">
        <v>3</v>
      </c>
      <c r="G70" s="55">
        <f t="shared" si="7"/>
        <v>12</v>
      </c>
      <c r="H70" s="22">
        <f>IF(J70="ND","ND",(J70*$I$34)+IF(N70="ND","ND",(N70*$M$34)+IF(R70="ND","ND",(R70*$Q$34)+IF(V70="ND","ND",(V70*$U$34)))))</f>
        <v>10.636668002973799</v>
      </c>
      <c r="I70" s="55">
        <f t="shared" si="8"/>
        <v>14</v>
      </c>
      <c r="J70" s="22">
        <f t="shared" si="9"/>
        <v>9.4397256545566162</v>
      </c>
      <c r="K70" s="22">
        <f t="shared" si="10"/>
        <v>-0.14006858636084593</v>
      </c>
      <c r="L70" s="62">
        <v>6.8848460817365922</v>
      </c>
      <c r="M70" s="55">
        <f t="shared" si="0"/>
        <v>3</v>
      </c>
      <c r="N70" s="22">
        <f t="shared" si="11"/>
        <v>15.938407093287372</v>
      </c>
      <c r="O70" s="22">
        <f t="shared" si="12"/>
        <v>1.4846017733218431</v>
      </c>
      <c r="P70" s="62">
        <v>13.53541200566359</v>
      </c>
      <c r="Q70" s="55">
        <f t="shared" si="1"/>
        <v>29</v>
      </c>
      <c r="R70" s="53">
        <f t="shared" si="13"/>
        <v>6.2031303576867938</v>
      </c>
      <c r="S70" s="53">
        <f t="shared" si="14"/>
        <v>-0.94921741057830156</v>
      </c>
      <c r="T70" s="56">
        <v>6.9034160852541993</v>
      </c>
      <c r="U70" s="55">
        <f t="shared" si="2"/>
        <v>19</v>
      </c>
      <c r="V70" s="53">
        <f t="shared" si="15"/>
        <v>10.167447340752961</v>
      </c>
      <c r="W70" s="53">
        <f t="shared" si="16"/>
        <v>4.1861835188240312E-2</v>
      </c>
      <c r="X70" s="56">
        <v>9.0211570692991874</v>
      </c>
      <c r="Y70" s="3"/>
      <c r="Z70" s="55">
        <f t="shared" si="3"/>
        <v>4</v>
      </c>
      <c r="AA70" s="22">
        <f>IF(AC70="ND","ND",(AC70*$AB$34)+IF(AG70="ND","ND",(AG70*$AF$34)+IF(AK70="ND","ND",(AK70*$AJ$34)+IF(AO70="ND","ND",(AO70*$AN$34)))))</f>
        <v>12.572767739172125</v>
      </c>
      <c r="AB70" s="55">
        <f t="shared" si="4"/>
        <v>14</v>
      </c>
      <c r="AC70" s="22">
        <f t="shared" si="17"/>
        <v>7.5360964659937437</v>
      </c>
      <c r="AD70" s="22">
        <f t="shared" si="18"/>
        <v>-0.61597588350156396</v>
      </c>
      <c r="AE70" s="62">
        <v>8.0702978233745348</v>
      </c>
      <c r="AF70" s="55">
        <f t="shared" si="5"/>
        <v>1</v>
      </c>
      <c r="AG70" s="22">
        <f t="shared" si="19"/>
        <v>20</v>
      </c>
      <c r="AH70" s="22">
        <f t="shared" si="20"/>
        <v>2.8015284255153601</v>
      </c>
      <c r="AI70" s="62">
        <v>19.015848114979796</v>
      </c>
      <c r="AJ70" s="55">
        <f t="shared" si="6"/>
        <v>26</v>
      </c>
      <c r="AK70" s="22">
        <f t="shared" si="21"/>
        <v>6.7235269182430031</v>
      </c>
      <c r="AL70" s="22">
        <f t="shared" si="22"/>
        <v>-0.81911827043924912</v>
      </c>
      <c r="AM70" s="62">
        <v>6.8727644156429157</v>
      </c>
      <c r="AN70" s="55">
        <f t="shared" si="23"/>
        <v>8</v>
      </c>
      <c r="AO70" s="53">
        <f t="shared" si="24"/>
        <v>12.673666723666166</v>
      </c>
      <c r="AP70" s="53">
        <f t="shared" si="25"/>
        <v>0.66841668091654138</v>
      </c>
      <c r="AQ70" s="56">
        <v>8.7389848435686712</v>
      </c>
      <c r="AR70" s="3"/>
      <c r="AT70" s="100">
        <v>34</v>
      </c>
      <c r="AU70" s="100">
        <v>0</v>
      </c>
      <c r="AV70" s="98" t="s">
        <v>45</v>
      </c>
      <c r="AW70" s="99">
        <v>4.7447082048792373</v>
      </c>
      <c r="AX70" s="134">
        <v>0.32</v>
      </c>
      <c r="AY70" s="120" t="s">
        <v>0</v>
      </c>
      <c r="AZ70" s="99" t="s">
        <v>0</v>
      </c>
      <c r="BA70" s="120">
        <v>33</v>
      </c>
      <c r="BB70" s="99">
        <v>4.9712881754431262</v>
      </c>
      <c r="BC70" s="120">
        <v>28</v>
      </c>
      <c r="BD70" s="121">
        <v>6.6384231844159691</v>
      </c>
      <c r="BE70" s="120">
        <v>29</v>
      </c>
      <c r="BF70" s="99">
        <v>4.2059826564050304</v>
      </c>
      <c r="BI70" s="100">
        <v>34</v>
      </c>
      <c r="BJ70" s="98" t="s">
        <v>45</v>
      </c>
      <c r="BK70" s="99">
        <v>4.8218920073199349</v>
      </c>
      <c r="BL70" s="134">
        <v>0.4</v>
      </c>
      <c r="BM70" s="120" t="s">
        <v>0</v>
      </c>
      <c r="BN70" s="99" t="s">
        <v>0</v>
      </c>
      <c r="BO70" s="120">
        <v>30</v>
      </c>
      <c r="BP70" s="99">
        <v>5.8323098971369758</v>
      </c>
      <c r="BQ70" s="120">
        <v>27</v>
      </c>
      <c r="BR70" s="121">
        <v>6.1402078137198544</v>
      </c>
      <c r="BS70" s="120">
        <v>31</v>
      </c>
      <c r="BT70" s="99">
        <v>4.1004556468762878</v>
      </c>
    </row>
    <row r="71" spans="1:72" x14ac:dyDescent="0.35">
      <c r="A71" s="16" t="s">
        <v>37</v>
      </c>
      <c r="B71" s="16"/>
      <c r="C71" s="16"/>
      <c r="D71" s="16"/>
      <c r="E71" s="16"/>
      <c r="F71" s="16"/>
      <c r="G71" s="59" t="str">
        <f>IF(H71="ND","ND",_xlfn.RANK.EQ(H71,$H$37:$H$70))</f>
        <v>ND</v>
      </c>
      <c r="H71" s="15" t="str">
        <f>IF(J71="ND","ND",(J71*$I$34)+IF(N71="ND","ND",(N71*$M$34)+IF(R71="ND","ND",(R71*$Q$34)+IF(V71="ND","ND",(V71*$U$34)))))</f>
        <v>ND</v>
      </c>
      <c r="I71" s="59" t="str">
        <f t="shared" si="8"/>
        <v>ND</v>
      </c>
      <c r="J71" s="15" t="str">
        <f t="shared" si="9"/>
        <v>ND</v>
      </c>
      <c r="K71" s="15" t="str">
        <f t="shared" si="10"/>
        <v>ND</v>
      </c>
      <c r="L71" s="57" t="s">
        <v>0</v>
      </c>
      <c r="M71" s="59" t="str">
        <f t="shared" si="0"/>
        <v>ND</v>
      </c>
      <c r="N71" s="15" t="str">
        <f t="shared" si="11"/>
        <v>ND</v>
      </c>
      <c r="O71" s="15" t="str">
        <f t="shared" si="12"/>
        <v>ND</v>
      </c>
      <c r="P71" s="57" t="s">
        <v>0</v>
      </c>
      <c r="Q71" s="59" t="str">
        <f t="shared" si="1"/>
        <v>ND</v>
      </c>
      <c r="R71" s="58" t="str">
        <f t="shared" si="13"/>
        <v>ND</v>
      </c>
      <c r="S71" s="58" t="str">
        <f t="shared" si="14"/>
        <v>ND</v>
      </c>
      <c r="T71" s="48" t="s">
        <v>0</v>
      </c>
      <c r="U71" s="59" t="str">
        <f t="shared" si="2"/>
        <v>ND</v>
      </c>
      <c r="V71" s="58" t="str">
        <f t="shared" si="15"/>
        <v>ND</v>
      </c>
      <c r="W71" s="58" t="str">
        <f t="shared" si="16"/>
        <v>ND</v>
      </c>
      <c r="X71" s="48" t="s">
        <v>0</v>
      </c>
      <c r="Y71" s="3"/>
      <c r="Z71" s="59" t="str">
        <f t="shared" si="3"/>
        <v>ND</v>
      </c>
      <c r="AA71" s="15" t="str">
        <f>IF(AC71="ND","ND",(AC71*$AB$34)+IF(AG71="ND","ND",(AG71*$AF$34)+IF(AK71="ND","ND",(AK71*$AJ$34)+IF(AO71="ND","ND",(AO71*$AN$34)))))</f>
        <v>ND</v>
      </c>
      <c r="AB71" s="59" t="str">
        <f t="shared" si="4"/>
        <v>ND</v>
      </c>
      <c r="AC71" s="15" t="str">
        <f t="shared" si="17"/>
        <v>ND</v>
      </c>
      <c r="AD71" s="15" t="str">
        <f t="shared" si="18"/>
        <v>ND</v>
      </c>
      <c r="AE71" s="57" t="s">
        <v>0</v>
      </c>
      <c r="AF71" s="59" t="str">
        <f t="shared" si="5"/>
        <v>ND</v>
      </c>
      <c r="AG71" s="15" t="str">
        <f t="shared" si="19"/>
        <v>ND</v>
      </c>
      <c r="AH71" s="15" t="str">
        <f t="shared" si="20"/>
        <v>ND</v>
      </c>
      <c r="AI71" s="57" t="s">
        <v>0</v>
      </c>
      <c r="AJ71" s="59" t="str">
        <f t="shared" si="6"/>
        <v>ND</v>
      </c>
      <c r="AK71" s="15" t="str">
        <f t="shared" si="21"/>
        <v>ND</v>
      </c>
      <c r="AL71" s="15" t="str">
        <f t="shared" si="22"/>
        <v>ND</v>
      </c>
      <c r="AM71" s="57" t="s">
        <v>0</v>
      </c>
      <c r="AN71" s="59" t="str">
        <f t="shared" si="23"/>
        <v>ND</v>
      </c>
      <c r="AO71" s="58" t="str">
        <f t="shared" si="24"/>
        <v>ND</v>
      </c>
      <c r="AP71" s="58" t="str">
        <f t="shared" si="25"/>
        <v>ND</v>
      </c>
      <c r="AQ71" s="48" t="s">
        <v>0</v>
      </c>
      <c r="AR71" s="3"/>
      <c r="AT71" s="103" t="s">
        <v>0</v>
      </c>
      <c r="AU71" s="128"/>
      <c r="AV71" s="96" t="s">
        <v>37</v>
      </c>
      <c r="AW71" s="97" t="s">
        <v>0</v>
      </c>
      <c r="AX71" s="97"/>
      <c r="AY71" s="104" t="s">
        <v>0</v>
      </c>
      <c r="AZ71" s="97" t="s">
        <v>0</v>
      </c>
      <c r="BA71" s="104" t="s">
        <v>0</v>
      </c>
      <c r="BB71" s="97" t="s">
        <v>0</v>
      </c>
      <c r="BC71" s="104" t="s">
        <v>0</v>
      </c>
      <c r="BD71" s="105" t="s">
        <v>0</v>
      </c>
      <c r="BE71" s="104" t="s">
        <v>0</v>
      </c>
      <c r="BF71" s="105" t="s">
        <v>0</v>
      </c>
      <c r="BI71" s="103" t="s">
        <v>0</v>
      </c>
      <c r="BJ71" s="96" t="s">
        <v>37</v>
      </c>
      <c r="BK71" s="97" t="s">
        <v>0</v>
      </c>
      <c r="BL71" s="97"/>
      <c r="BM71" s="104" t="s">
        <v>0</v>
      </c>
      <c r="BN71" s="97" t="s">
        <v>0</v>
      </c>
      <c r="BO71" s="104" t="s">
        <v>0</v>
      </c>
      <c r="BP71" s="97" t="s">
        <v>0</v>
      </c>
      <c r="BQ71" s="104" t="s">
        <v>0</v>
      </c>
      <c r="BR71" s="105" t="s">
        <v>0</v>
      </c>
      <c r="BS71" s="104" t="s">
        <v>0</v>
      </c>
      <c r="BT71" s="105" t="s">
        <v>0</v>
      </c>
    </row>
    <row r="72" spans="1:72" x14ac:dyDescent="0.35">
      <c r="A72" t="s">
        <v>39</v>
      </c>
      <c r="B72" t="s">
        <v>38</v>
      </c>
      <c r="C72" t="s">
        <v>3</v>
      </c>
      <c r="D72" t="s">
        <v>3</v>
      </c>
      <c r="E72" t="s">
        <v>3</v>
      </c>
      <c r="F72" t="s">
        <v>3</v>
      </c>
      <c r="G72" s="55" t="s">
        <v>191</v>
      </c>
      <c r="H72" s="22">
        <f>IF(J72="ND","ND",(J72*$I$34))</f>
        <v>0.55580944674655486</v>
      </c>
      <c r="I72" s="55" t="s">
        <v>191</v>
      </c>
      <c r="J72" s="22">
        <f t="shared" si="9"/>
        <v>5.5580944674655486</v>
      </c>
      <c r="K72" s="22">
        <f t="shared" si="10"/>
        <v>-1.1104763831336129</v>
      </c>
      <c r="L72" s="62">
        <v>2.8286377246083041</v>
      </c>
      <c r="M72" s="55" t="s">
        <v>191</v>
      </c>
      <c r="N72" s="22" t="str">
        <f t="shared" si="11"/>
        <v>ND</v>
      </c>
      <c r="O72" s="22" t="str">
        <f t="shared" si="12"/>
        <v>ND</v>
      </c>
      <c r="P72" s="63" t="s">
        <v>0</v>
      </c>
      <c r="Q72" s="55" t="s">
        <v>191</v>
      </c>
      <c r="R72" s="38" t="str">
        <f t="shared" si="13"/>
        <v>ND</v>
      </c>
      <c r="S72" s="38" t="str">
        <f t="shared" si="14"/>
        <v>ND</v>
      </c>
      <c r="T72" s="56" t="s">
        <v>0</v>
      </c>
      <c r="U72" s="55" t="s">
        <v>191</v>
      </c>
      <c r="V72" s="38" t="str">
        <f t="shared" si="15"/>
        <v>ND</v>
      </c>
      <c r="W72" s="38" t="str">
        <f t="shared" si="16"/>
        <v>ND</v>
      </c>
      <c r="X72" s="56" t="s">
        <v>0</v>
      </c>
      <c r="Y72" s="3"/>
      <c r="Z72" s="55" t="s">
        <v>191</v>
      </c>
      <c r="AA72" s="22">
        <f>IF(AG72="ND","ND",(AG72*$AF$34))</f>
        <v>0.92471523025731672</v>
      </c>
      <c r="AB72" s="55" t="s">
        <v>191</v>
      </c>
      <c r="AC72" s="22" t="str">
        <f t="shared" si="17"/>
        <v>ND</v>
      </c>
      <c r="AD72" s="22" t="str">
        <f t="shared" si="18"/>
        <v>ND</v>
      </c>
      <c r="AE72" s="63" t="s">
        <v>0</v>
      </c>
      <c r="AF72" s="55" t="s">
        <v>191</v>
      </c>
      <c r="AG72" s="22">
        <f t="shared" si="19"/>
        <v>3.0823841008577224</v>
      </c>
      <c r="AH72" s="22">
        <f t="shared" si="20"/>
        <v>-1.7294039747855694</v>
      </c>
      <c r="AI72" s="62">
        <v>2.5618167796448037</v>
      </c>
      <c r="AJ72" s="55" t="s">
        <v>191</v>
      </c>
      <c r="AK72" s="22" t="str">
        <f t="shared" si="21"/>
        <v>ND</v>
      </c>
      <c r="AL72" s="22" t="str">
        <f t="shared" si="22"/>
        <v>ND</v>
      </c>
      <c r="AM72" s="63" t="s">
        <v>0</v>
      </c>
      <c r="AN72" s="55" t="s">
        <v>191</v>
      </c>
      <c r="AO72" s="38" t="str">
        <f t="shared" si="24"/>
        <v>ND</v>
      </c>
      <c r="AP72" s="38" t="str">
        <f t="shared" si="25"/>
        <v>ND</v>
      </c>
      <c r="AQ72" s="56" t="s">
        <v>0</v>
      </c>
      <c r="AR72" s="3"/>
      <c r="AT72" s="117" t="s">
        <v>191</v>
      </c>
      <c r="AU72" s="118"/>
      <c r="AV72" s="114" t="s">
        <v>39</v>
      </c>
      <c r="AW72" s="113">
        <v>0.55580944674655486</v>
      </c>
      <c r="AX72" s="113"/>
      <c r="AY72" s="116" t="s">
        <v>191</v>
      </c>
      <c r="AZ72" s="113">
        <v>5.5580944674655486</v>
      </c>
      <c r="BA72" s="116" t="s">
        <v>191</v>
      </c>
      <c r="BB72" s="113" t="s">
        <v>0</v>
      </c>
      <c r="BC72" s="116" t="s">
        <v>191</v>
      </c>
      <c r="BD72" s="111" t="s">
        <v>0</v>
      </c>
      <c r="BE72" s="116" t="s">
        <v>191</v>
      </c>
      <c r="BF72" s="111" t="s">
        <v>0</v>
      </c>
      <c r="BI72" s="117" t="s">
        <v>191</v>
      </c>
      <c r="BJ72" s="114" t="s">
        <v>39</v>
      </c>
      <c r="BK72" s="113">
        <v>0.92471523025731672</v>
      </c>
      <c r="BL72" s="113"/>
      <c r="BM72" s="116" t="s">
        <v>191</v>
      </c>
      <c r="BN72" s="113" t="s">
        <v>0</v>
      </c>
      <c r="BO72" s="116" t="s">
        <v>191</v>
      </c>
      <c r="BP72" s="113">
        <v>3.0823841008577224</v>
      </c>
      <c r="BQ72" s="116" t="s">
        <v>191</v>
      </c>
      <c r="BR72" s="111" t="s">
        <v>0</v>
      </c>
      <c r="BS72" s="116" t="s">
        <v>191</v>
      </c>
      <c r="BT72" s="111" t="s">
        <v>0</v>
      </c>
    </row>
    <row r="73" spans="1:72" x14ac:dyDescent="0.35">
      <c r="A73" t="s">
        <v>142</v>
      </c>
      <c r="B73" t="s">
        <v>141</v>
      </c>
      <c r="C73" t="s">
        <v>3</v>
      </c>
      <c r="D73" t="s">
        <v>3</v>
      </c>
      <c r="E73" t="s">
        <v>3</v>
      </c>
      <c r="F73" t="s">
        <v>3</v>
      </c>
      <c r="G73" s="55" t="s">
        <v>191</v>
      </c>
      <c r="H73" s="22">
        <f>IF(J73="ND","ND",(J73*$I$34)+IF(N73="ND","ND",(N73*$M$34)+IF(R73="ND","ND",(R73*$Q$34)+IF(V73="ND","ND",(V73*$U$34)))))</f>
        <v>10.439425573059699</v>
      </c>
      <c r="I73" s="55" t="s">
        <v>191</v>
      </c>
      <c r="J73" s="22">
        <f>IF(L73="ND","ND",MIN(MAX((L73-$L$34)/$K$34,-2.5),2.5)*4+10)</f>
        <v>10.747923354327019</v>
      </c>
      <c r="K73" s="22">
        <f>IF(L73="ND","ND",(L73-$L$34)/$K$34)</f>
        <v>0.18698083858175499</v>
      </c>
      <c r="L73" s="62">
        <v>8.2518802451655304</v>
      </c>
      <c r="M73" s="55" t="s">
        <v>191</v>
      </c>
      <c r="N73" s="22">
        <f t="shared" si="11"/>
        <v>9.9188581772577002</v>
      </c>
      <c r="O73" s="22">
        <f t="shared" si="12"/>
        <v>-2.0285455685574789E-2</v>
      </c>
      <c r="P73" s="62">
        <v>8.8673318788989217</v>
      </c>
      <c r="Q73" s="55" t="s">
        <v>191</v>
      </c>
      <c r="R73" s="53">
        <f t="shared" si="13"/>
        <v>7.9241492829173925</v>
      </c>
      <c r="S73" s="53">
        <f t="shared" si="14"/>
        <v>-0.51896267927065176</v>
      </c>
      <c r="T73" s="56">
        <v>8.2752439471985841</v>
      </c>
      <c r="U73" s="55" t="s">
        <v>191</v>
      </c>
      <c r="V73" s="53">
        <f t="shared" si="15"/>
        <v>13.372436665248227</v>
      </c>
      <c r="W73" s="53">
        <f t="shared" si="16"/>
        <v>0.8431091663120569</v>
      </c>
      <c r="X73" s="56">
        <v>10.963659074452019</v>
      </c>
      <c r="Y73" s="3"/>
      <c r="Z73" s="55" t="s">
        <v>191</v>
      </c>
      <c r="AA73" s="22">
        <f>IF(AC73="ND","ND",(AC73*$AB$34)+IF(AG73="ND","ND",(AG73*$AF$34)+IF(AK73="ND","ND",(AK73*$AJ$34)+IF(AO73="ND","ND",(AO73*$AN$34)))))</f>
        <v>10.442430775622025</v>
      </c>
      <c r="AB73" s="55" t="s">
        <v>191</v>
      </c>
      <c r="AC73" s="22">
        <f t="shared" si="17"/>
        <v>8.2815267936472878</v>
      </c>
      <c r="AD73" s="22">
        <f t="shared" si="18"/>
        <v>-0.42961830158817782</v>
      </c>
      <c r="AE73" s="62">
        <v>8.5743157681149249</v>
      </c>
      <c r="AF73" s="55" t="s">
        <v>191</v>
      </c>
      <c r="AG73" s="22">
        <f t="shared" si="19"/>
        <v>11.216843710501202</v>
      </c>
      <c r="AH73" s="22">
        <f t="shared" si="20"/>
        <v>0.3042109276253005</v>
      </c>
      <c r="AI73" s="62">
        <v>9.9468670015484211</v>
      </c>
      <c r="AJ73" s="55" t="s">
        <v>191</v>
      </c>
      <c r="AK73" s="22">
        <f t="shared" si="21"/>
        <v>7.7003263109368767</v>
      </c>
      <c r="AL73" s="22">
        <f t="shared" si="22"/>
        <v>-0.57491842226578094</v>
      </c>
      <c r="AM73" s="62">
        <v>7.7755619230210176</v>
      </c>
      <c r="AN73" s="55" t="s">
        <v>191</v>
      </c>
      <c r="AO73" s="53">
        <f t="shared" si="24"/>
        <v>13.13042363275291</v>
      </c>
      <c r="AP73" s="53">
        <f t="shared" si="25"/>
        <v>0.78260590818822739</v>
      </c>
      <c r="AQ73" s="56">
        <v>8.9806707444624081</v>
      </c>
      <c r="AR73" s="3"/>
      <c r="AT73" s="117" t="s">
        <v>191</v>
      </c>
      <c r="AU73" s="118"/>
      <c r="AV73" s="114" t="s">
        <v>142</v>
      </c>
      <c r="AW73" s="113">
        <v>10.439425573059699</v>
      </c>
      <c r="AX73" s="113"/>
      <c r="AY73" s="116" t="s">
        <v>191</v>
      </c>
      <c r="AZ73" s="113">
        <v>10.747923354327019</v>
      </c>
      <c r="BA73" s="116" t="s">
        <v>191</v>
      </c>
      <c r="BB73" s="113">
        <v>9.9188581772577002</v>
      </c>
      <c r="BC73" s="116" t="s">
        <v>191</v>
      </c>
      <c r="BD73" s="111">
        <v>7.9241492829173925</v>
      </c>
      <c r="BE73" s="116" t="s">
        <v>191</v>
      </c>
      <c r="BF73" s="111">
        <v>13.372436665248227</v>
      </c>
      <c r="BI73" s="117" t="s">
        <v>191</v>
      </c>
      <c r="BJ73" s="114" t="s">
        <v>142</v>
      </c>
      <c r="BK73" s="113">
        <v>10.442430775622025</v>
      </c>
      <c r="BL73" s="113"/>
      <c r="BM73" s="116" t="s">
        <v>191</v>
      </c>
      <c r="BN73" s="113">
        <v>8.2815267936472878</v>
      </c>
      <c r="BO73" s="116" t="s">
        <v>191</v>
      </c>
      <c r="BP73" s="113">
        <v>11.216843710501202</v>
      </c>
      <c r="BQ73" s="116" t="s">
        <v>191</v>
      </c>
      <c r="BR73" s="111">
        <v>7.7003263109368767</v>
      </c>
      <c r="BS73" s="116" t="s">
        <v>191</v>
      </c>
      <c r="BT73" s="111">
        <v>13.13042363275291</v>
      </c>
    </row>
    <row r="74" spans="1:72" x14ac:dyDescent="0.35">
      <c r="A74" t="s">
        <v>35</v>
      </c>
      <c r="B74" t="s">
        <v>7</v>
      </c>
      <c r="G74" s="7">
        <f>AVERAGEIF($F$37:$F$73,"&lt;&gt;",G37:G73)</f>
        <v>14.9</v>
      </c>
      <c r="H74" s="5">
        <f>AVERAGEIF($F$37:$F$73,"&lt;&gt;",H37:H73)</f>
        <v>9.8623101616555129</v>
      </c>
      <c r="I74" s="22">
        <f>AVERAGEIF($F$37:$F$73,"&lt;&gt;",I37:I73)</f>
        <v>13.894736842105264</v>
      </c>
      <c r="J74" s="22">
        <f>AVERAGEIF($F$37:$F$73,"&lt;&gt;",J37:J73)</f>
        <v>10.340050490371015</v>
      </c>
      <c r="K74" s="22">
        <f>AVERAGEIF($F$37:$F$73,"&lt;&gt;",K37:K73)</f>
        <v>8.5012622592753995E-2</v>
      </c>
      <c r="L74" s="52">
        <v>8.0662320805690442</v>
      </c>
      <c r="M74" s="22">
        <f>AVERAGEIF($F$37:$F$73,"&lt;&gt;",M37:M73)</f>
        <v>14.65</v>
      </c>
      <c r="N74" s="22">
        <f>AVERAGEIF($F$37:$F$73,"&lt;&gt;",N37:N73)</f>
        <v>11.127363326942325</v>
      </c>
      <c r="O74" s="22">
        <f>AVERAGEIF($F$37:$F$73,"&lt;&gt;",O37:O73)</f>
        <v>0.28978804251037094</v>
      </c>
      <c r="P74" s="52">
        <v>9.8772549496831523</v>
      </c>
      <c r="Q74" s="22">
        <f>AVERAGEIF($F$37:$F$73,"&lt;&gt;",Q37:Q73)</f>
        <v>18.2</v>
      </c>
      <c r="R74" s="22">
        <f>AVERAGEIF($F$37:$F$73,"&lt;&gt;",R37:R73)</f>
        <v>9.5840879253950035</v>
      </c>
      <c r="S74" s="22">
        <f>AVERAGEIF($F$37:$F$73,"&lt;&gt;",S37:S73)</f>
        <v>-0.10397801865124984</v>
      </c>
      <c r="T74" s="56">
        <v>9.664541617177429</v>
      </c>
      <c r="U74" s="22">
        <f>AVERAGEIF($F$37:$F$73,"&lt;&gt;",U37:U73)</f>
        <v>16.600000000000001</v>
      </c>
      <c r="V74" s="22">
        <f>AVERAGEIF($F$37:$F$73,"&lt;&gt;",V37:V73)</f>
        <v>10.281678513796342</v>
      </c>
      <c r="W74" s="22">
        <f>AVERAGEIF($F$37:$F$73,"&lt;&gt;",W37:W73)</f>
        <v>7.0419628449085683E-2</v>
      </c>
      <c r="X74" s="56">
        <v>8.9967276860105283</v>
      </c>
      <c r="Y74" s="22"/>
      <c r="Z74" s="7">
        <f>AVERAGEIF($F$37:$F$73,"&lt;&gt;",Z37:Z73)</f>
        <v>15.9</v>
      </c>
      <c r="AA74" s="5">
        <f>AVERAGEIF($F$37:$F$73,"&lt;&gt;",AA37:AA73)</f>
        <v>9.444217650003857</v>
      </c>
      <c r="AB74" s="22">
        <f>AVERAGEIF($F$37:$F$73,"&lt;&gt;",AB37:AB73)</f>
        <v>7.9090909090909092</v>
      </c>
      <c r="AC74" s="22">
        <f>AVERAGEIF($F$37:$F$73,"&lt;&gt;",AC37:AC73)</f>
        <v>9.7522655611520079</v>
      </c>
      <c r="AD74" s="22">
        <f>AVERAGEIF($F$37:$F$73,"&lt;&gt;",AD37:AD73)</f>
        <v>-6.1933609711997663E-2</v>
      </c>
      <c r="AE74" s="52">
        <v>9.6591491541201222</v>
      </c>
      <c r="AF74" s="22">
        <f>AVERAGEIF($F$37:$F$73,"&lt;&gt;",AF37:AF73)</f>
        <v>12.75</v>
      </c>
      <c r="AG74" s="22">
        <f>AVERAGEIF($F$37:$F$73,"&lt;&gt;",AG37:AG73)</f>
        <v>11.344484714841471</v>
      </c>
      <c r="AH74" s="22">
        <f>AVERAGEIF($F$37:$F$73,"&lt;&gt;",AH37:AH73)</f>
        <v>0.34982701623379292</v>
      </c>
      <c r="AI74" s="52">
        <v>10.498339270863932</v>
      </c>
      <c r="AJ74" s="22">
        <f>AVERAGEIF($F$37:$F$73,"&lt;&gt;",AJ37:AJ73)</f>
        <v>19.350000000000001</v>
      </c>
      <c r="AK74" s="22">
        <f>AVERAGEIF($F$37:$F$73,"&lt;&gt;",AK37:AK73)</f>
        <v>9.254863828273086</v>
      </c>
      <c r="AL74" s="22">
        <f>AVERAGEIF($F$37:$F$73,"&lt;&gt;",AL37:AL73)</f>
        <v>-0.17525075955252944</v>
      </c>
      <c r="AM74" s="52">
        <v>9.326995803896688</v>
      </c>
      <c r="AN74" s="22">
        <f>AVERAGEIF($F$37:$F$73,"&lt;&gt;",AN37:AN73)</f>
        <v>16.350000000000001</v>
      </c>
      <c r="AO74" s="53">
        <f>AVERAGEIF($F$37:$F$73,"&lt;&gt;",AO37:AO73)</f>
        <v>9.9826711731156035</v>
      </c>
      <c r="AP74" s="53">
        <f>AVERAGEIF($F$37:$F$73,"&lt;&gt;",AP37:AP73)</f>
        <v>-9.1961560198413877E-3</v>
      </c>
      <c r="AQ74" s="56">
        <v>7.2209971764781784</v>
      </c>
      <c r="AR74" s="22"/>
      <c r="AT74" s="115">
        <v>14.9</v>
      </c>
      <c r="AU74" s="113"/>
      <c r="AV74" s="114" t="s">
        <v>35</v>
      </c>
      <c r="AW74" s="113">
        <v>9.8623101616555129</v>
      </c>
      <c r="AX74" s="113"/>
      <c r="AY74" s="112">
        <v>13.894736842105264</v>
      </c>
      <c r="AZ74" s="113">
        <v>10.340050490371015</v>
      </c>
      <c r="BA74" s="112">
        <v>14.65</v>
      </c>
      <c r="BB74" s="113">
        <v>11.127363326942325</v>
      </c>
      <c r="BC74" s="112">
        <v>18.2</v>
      </c>
      <c r="BD74" s="111">
        <v>9.5840879253950035</v>
      </c>
      <c r="BE74" s="112">
        <v>16.600000000000001</v>
      </c>
      <c r="BF74" s="111">
        <v>10.281678513796342</v>
      </c>
      <c r="BI74" s="115">
        <v>15.9</v>
      </c>
      <c r="BJ74" s="114" t="s">
        <v>35</v>
      </c>
      <c r="BK74" s="113">
        <v>9.444217650003857</v>
      </c>
      <c r="BL74" s="113"/>
      <c r="BM74" s="112">
        <v>7.9090909090909092</v>
      </c>
      <c r="BN74" s="113">
        <v>9.7522655611520079</v>
      </c>
      <c r="BO74" s="112">
        <v>12.75</v>
      </c>
      <c r="BP74" s="113">
        <v>11.344484714841471</v>
      </c>
      <c r="BQ74" s="112">
        <v>19.350000000000001</v>
      </c>
      <c r="BR74" s="111">
        <v>9.254863828273086</v>
      </c>
      <c r="BS74" s="112">
        <v>16.350000000000001</v>
      </c>
      <c r="BT74" s="111">
        <v>9.9826711731156035</v>
      </c>
    </row>
    <row r="75" spans="1:72" x14ac:dyDescent="0.35">
      <c r="A75" t="s">
        <v>34</v>
      </c>
      <c r="B75" t="s">
        <v>33</v>
      </c>
      <c r="G75" s="7">
        <f>AVERAGEIF($F$37:$F$73,"",G37:G73)</f>
        <v>21.214285714285715</v>
      </c>
      <c r="H75" s="5">
        <f>AVERAGEIF($F$37:$F$73,"",H37:H73)</f>
        <v>8.8449219094324274</v>
      </c>
      <c r="I75" s="22">
        <f>AVERAGEIF($F$37:$F$73,"",I37:I73)</f>
        <v>14.25</v>
      </c>
      <c r="J75" s="22">
        <f>AVERAGEIF($F$37:$F$73,"",J37:J73)</f>
        <v>9.1073674627760788</v>
      </c>
      <c r="K75" s="22">
        <f>AVERAGEIF($F$37:$F$73,"",K37:K73)</f>
        <v>-0.22315813430598042</v>
      </c>
      <c r="L75" s="52">
        <v>6.5375400111486357</v>
      </c>
      <c r="M75" s="22">
        <f>AVERAGEIF($F$37:$F$73,"",M37:M73)</f>
        <v>21.571428571428573</v>
      </c>
      <c r="N75" s="22">
        <f>AVERAGEIF($F$37:$F$73,"",N37:N73)</f>
        <v>8.2612717449377691</v>
      </c>
      <c r="O75" s="22">
        <f>AVERAGEIF($F$37:$F$73,"",O37:O73)</f>
        <v>-0.43468206376555735</v>
      </c>
      <c r="P75" s="52">
        <v>7.5818956458778235</v>
      </c>
      <c r="Q75" s="22">
        <f>AVERAGEIF($F$37:$F$73,"",Q37:Q73)</f>
        <v>16.5</v>
      </c>
      <c r="R75" s="22">
        <f>AVERAGEIF($F$37:$F$73,"",R37:R73)</f>
        <v>10.6238681119075</v>
      </c>
      <c r="S75" s="22">
        <f>AVERAGEIF($F$37:$F$73,"",S37:S73)</f>
        <v>0.15596702797687456</v>
      </c>
      <c r="T75" s="56">
        <v>10.42719559324353</v>
      </c>
      <c r="U75" s="22">
        <f>AVERAGEIF($F$37:$F$73,"",U37:U73)</f>
        <v>17.615384615384617</v>
      </c>
      <c r="V75" s="22">
        <f>AVERAGEIF($F$37:$F$73,"",V37:V73)</f>
        <v>9.5449808623289805</v>
      </c>
      <c r="W75" s="22">
        <f>AVERAGEIF($F$37:$F$73,"",W37:W73)</f>
        <v>-0.11375478441775533</v>
      </c>
      <c r="X75" s="56">
        <v>8.6438882986241321</v>
      </c>
      <c r="Y75" s="22"/>
      <c r="Z75" s="7">
        <f>AVERAGEIF($F$37:$F$73,"",Z37:Z73)</f>
        <v>19.785714285714285</v>
      </c>
      <c r="AA75" s="5">
        <f>AVERAGEIF($F$37:$F$73,"",AA37:AA73)</f>
        <v>8.8741247512459314</v>
      </c>
      <c r="AB75" s="22">
        <f>AVERAGEIF($F$37:$F$73,"",AB37:AB73)</f>
        <v>11</v>
      </c>
      <c r="AC75" s="22">
        <f>AVERAGEIF($F$37:$F$73,"",AC37:AC73)</f>
        <v>9.7085291226523864</v>
      </c>
      <c r="AD75" s="22">
        <f>AVERAGEIF($F$37:$F$73,"",AD37:AD73)</f>
        <v>0.12386721942399158</v>
      </c>
      <c r="AE75" s="52">
        <v>10.071258537386173</v>
      </c>
      <c r="AF75" s="22">
        <f>AVERAGEIF($F$37:$F$73,"",AF37:AF73)</f>
        <v>23.142857142857142</v>
      </c>
      <c r="AG75" s="22">
        <f>AVERAGEIF($F$37:$F$73,"",AG37:AG73)</f>
        <v>7.8010873265304488</v>
      </c>
      <c r="AH75" s="22">
        <f>AVERAGEIF($F$37:$F$73,"",AH37:AH73)</f>
        <v>-0.54972816836738814</v>
      </c>
      <c r="AI75" s="52">
        <v>6.8457965368912728</v>
      </c>
      <c r="AJ75" s="22">
        <f>AVERAGEIF($F$37:$F$73,"",AJ37:AJ73)</f>
        <v>14.857142857142858</v>
      </c>
      <c r="AK75" s="22">
        <f>AVERAGEIF($F$37:$F$73,"",AK37:AK73)</f>
        <v>11.051504557315178</v>
      </c>
      <c r="AL75" s="22">
        <f>AVERAGEIF($F$37:$F$73,"",AL37:AL73)</f>
        <v>0.26287613932879489</v>
      </c>
      <c r="AM75" s="52">
        <v>10.872856403586097</v>
      </c>
      <c r="AN75" s="22">
        <f>AVERAGEIF($F$37:$F$73,"",AN37:AN73)</f>
        <v>18</v>
      </c>
      <c r="AO75" s="53">
        <f>AVERAGEIF($F$37:$F$73,"",AO37:AO73)</f>
        <v>10.059421315820513</v>
      </c>
      <c r="AP75" s="53">
        <f>AVERAGEIF($F$37:$F$73,"",AP37:AP73)</f>
        <v>1.4855328955128004E-2</v>
      </c>
      <c r="AQ75" s="56">
        <v>7.3556970509093613</v>
      </c>
      <c r="AR75" s="22"/>
      <c r="AT75" s="110">
        <v>21.214285714285715</v>
      </c>
      <c r="AU75" s="108"/>
      <c r="AV75" s="109" t="s">
        <v>34</v>
      </c>
      <c r="AW75" s="108">
        <v>8.8449219094324274</v>
      </c>
      <c r="AX75" s="108"/>
      <c r="AY75" s="107">
        <v>14.25</v>
      </c>
      <c r="AZ75" s="108">
        <v>9.1073674627760788</v>
      </c>
      <c r="BA75" s="107">
        <v>21.571428571428573</v>
      </c>
      <c r="BB75" s="108">
        <v>8.2612717449377691</v>
      </c>
      <c r="BC75" s="107">
        <v>16.5</v>
      </c>
      <c r="BD75" s="106">
        <v>10.6238681119075</v>
      </c>
      <c r="BE75" s="107">
        <v>17.615384615384617</v>
      </c>
      <c r="BF75" s="106">
        <v>9.5449808623289805</v>
      </c>
      <c r="BI75" s="110">
        <v>19.785714285714285</v>
      </c>
      <c r="BJ75" s="109" t="s">
        <v>34</v>
      </c>
      <c r="BK75" s="108">
        <v>8.8741247512459314</v>
      </c>
      <c r="BL75" s="108"/>
      <c r="BM75" s="107">
        <v>11</v>
      </c>
      <c r="BN75" s="108">
        <v>9.7085291226523864</v>
      </c>
      <c r="BO75" s="107">
        <v>23.142857142857142</v>
      </c>
      <c r="BP75" s="108">
        <v>7.8010873265304488</v>
      </c>
      <c r="BQ75" s="107">
        <v>14.857142857142858</v>
      </c>
      <c r="BR75" s="106">
        <v>11.051504557315178</v>
      </c>
      <c r="BS75" s="107">
        <v>18</v>
      </c>
      <c r="BT75" s="106">
        <v>10.059421315820513</v>
      </c>
    </row>
    <row r="76" spans="1:72" x14ac:dyDescent="0.35">
      <c r="T76" s="3"/>
      <c r="X76" s="3"/>
      <c r="Y76" s="3"/>
      <c r="AQ76" s="3"/>
      <c r="AR76" s="3"/>
    </row>
    <row r="77" spans="1:72" x14ac:dyDescent="0.35">
      <c r="T77" s="3"/>
      <c r="X77" s="3"/>
      <c r="Y77" s="3"/>
      <c r="AQ77" s="3"/>
      <c r="AR77" s="3"/>
    </row>
    <row r="78" spans="1:72" x14ac:dyDescent="0.35">
      <c r="T78" s="3"/>
      <c r="X78" s="3"/>
      <c r="Y78" s="3"/>
      <c r="AQ78" s="3"/>
      <c r="AR78" s="3"/>
    </row>
  </sheetData>
  <mergeCells count="29">
    <mergeCell ref="Z28:AQ29"/>
    <mergeCell ref="G30:H32"/>
    <mergeCell ref="I30:L32"/>
    <mergeCell ref="M30:P32"/>
    <mergeCell ref="Q30:T32"/>
    <mergeCell ref="U30:X32"/>
    <mergeCell ref="Z30:AA32"/>
    <mergeCell ref="AB30:AE32"/>
    <mergeCell ref="AF30:AI32"/>
    <mergeCell ref="AJ30:AM32"/>
    <mergeCell ref="AN30:AQ32"/>
    <mergeCell ref="G28:X29"/>
    <mergeCell ref="C35:F35"/>
    <mergeCell ref="G35:G36"/>
    <mergeCell ref="H35:H36"/>
    <mergeCell ref="Z35:Z36"/>
    <mergeCell ref="AA35:AA36"/>
    <mergeCell ref="BS33:BT35"/>
    <mergeCell ref="AT31:BF32"/>
    <mergeCell ref="BI31:BT32"/>
    <mergeCell ref="AY33:AZ35"/>
    <mergeCell ref="BA33:BB35"/>
    <mergeCell ref="BC33:BD35"/>
    <mergeCell ref="BM33:BN35"/>
    <mergeCell ref="BO33:BP35"/>
    <mergeCell ref="BQ33:BR35"/>
    <mergeCell ref="BE33:BF35"/>
    <mergeCell ref="AT33:AX35"/>
    <mergeCell ref="BI33:BL35"/>
  </mergeCells>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INFO</vt:lpstr>
      <vt:lpstr>Population</vt:lpstr>
      <vt:lpstr>GDP (PPP)</vt:lpstr>
      <vt:lpstr>Global Energy Innovation Index</vt:lpstr>
      <vt:lpstr>Sub-Index 1 - KD&amp;D</vt:lpstr>
      <vt:lpstr>Public Investments in R&amp;D</vt:lpstr>
      <vt:lpstr>Knowledge Generation</vt:lpstr>
      <vt:lpstr>Invention</vt:lpstr>
      <vt:lpstr>Sub-Index 2 - EE&amp;MF</vt:lpstr>
      <vt:lpstr>Demonstration</vt:lpstr>
      <vt:lpstr>Entrepreneurial Ecosystem</vt:lpstr>
      <vt:lpstr>Industry &amp; International Trade</vt:lpstr>
      <vt:lpstr>Market Readiness &amp; Adoption</vt:lpstr>
      <vt:lpstr>Sub-Index 3 - SL&amp;IC</vt:lpstr>
      <vt:lpstr>National Commitments</vt:lpstr>
      <vt:lpstr>National Public Policies</vt:lpstr>
      <vt:lpstr>International Collaboration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Randolph Court</cp:lastModifiedBy>
  <dcterms:created xsi:type="dcterms:W3CDTF">2021-09-07T02:03:33Z</dcterms:created>
  <dcterms:modified xsi:type="dcterms:W3CDTF">2021-10-16T20:32:59Z</dcterms:modified>
</cp:coreProperties>
</file>